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ga.Florica\Desktop\1 B\Consolidat\2023\"/>
    </mc:Choice>
  </mc:AlternateContent>
  <xr:revisionPtr revIDLastSave="0" documentId="8_{9FD121AA-1D69-4CC7-9BD3-B7A86895789F}" xr6:coauthVersionLast="47" xr6:coauthVersionMax="47" xr10:uidLastSave="{00000000-0000-0000-0000-000000000000}"/>
  <bookViews>
    <workbookView xWindow="-120" yWindow="-120" windowWidth="29040" windowHeight="15840" xr2:uid="{6C0906CE-7C30-4E15-9004-7BC8C4E6A0DC}"/>
  </bookViews>
  <sheets>
    <sheet name="25.05.202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" i="1" l="1"/>
  <c r="I118" i="1"/>
  <c r="K118" i="1" s="1"/>
  <c r="O117" i="1"/>
  <c r="I117" i="1"/>
  <c r="K117" i="1" s="1"/>
  <c r="O116" i="1"/>
  <c r="O118" i="1" s="1"/>
  <c r="J116" i="1"/>
  <c r="H116" i="1"/>
  <c r="G116" i="1"/>
  <c r="F116" i="1"/>
  <c r="E116" i="1"/>
  <c r="D116" i="1"/>
  <c r="C116" i="1"/>
  <c r="I116" i="1" s="1"/>
  <c r="K116" i="1" s="1"/>
  <c r="G115" i="1"/>
  <c r="O123" i="1" s="1"/>
  <c r="K114" i="1"/>
  <c r="I114" i="1"/>
  <c r="J113" i="1"/>
  <c r="H113" i="1"/>
  <c r="F113" i="1"/>
  <c r="E113" i="1"/>
  <c r="D113" i="1"/>
  <c r="C113" i="1"/>
  <c r="I112" i="1"/>
  <c r="K112" i="1" s="1"/>
  <c r="K111" i="1"/>
  <c r="I111" i="1"/>
  <c r="J110" i="1"/>
  <c r="H110" i="1"/>
  <c r="G110" i="1"/>
  <c r="F110" i="1"/>
  <c r="E110" i="1"/>
  <c r="D110" i="1"/>
  <c r="C110" i="1"/>
  <c r="I110" i="1" s="1"/>
  <c r="K110" i="1" s="1"/>
  <c r="K109" i="1"/>
  <c r="I109" i="1"/>
  <c r="K108" i="1"/>
  <c r="I108" i="1"/>
  <c r="J107" i="1"/>
  <c r="H107" i="1"/>
  <c r="G107" i="1"/>
  <c r="F107" i="1"/>
  <c r="E107" i="1"/>
  <c r="D107" i="1"/>
  <c r="C107" i="1"/>
  <c r="I107" i="1" s="1"/>
  <c r="K107" i="1" s="1"/>
  <c r="K106" i="1"/>
  <c r="I106" i="1"/>
  <c r="I105" i="1"/>
  <c r="K105" i="1" s="1"/>
  <c r="J104" i="1"/>
  <c r="H104" i="1"/>
  <c r="G104" i="1"/>
  <c r="F104" i="1"/>
  <c r="E104" i="1"/>
  <c r="D104" i="1"/>
  <c r="I104" i="1" s="1"/>
  <c r="K104" i="1" s="1"/>
  <c r="C104" i="1"/>
  <c r="K103" i="1"/>
  <c r="I103" i="1"/>
  <c r="K102" i="1"/>
  <c r="I102" i="1"/>
  <c r="J101" i="1"/>
  <c r="H101" i="1"/>
  <c r="G101" i="1"/>
  <c r="F101" i="1"/>
  <c r="E101" i="1"/>
  <c r="D101" i="1"/>
  <c r="C101" i="1"/>
  <c r="I101" i="1" s="1"/>
  <c r="K101" i="1" s="1"/>
  <c r="O100" i="1"/>
  <c r="K100" i="1"/>
  <c r="I100" i="1"/>
  <c r="I99" i="1"/>
  <c r="K99" i="1" s="1"/>
  <c r="J98" i="1"/>
  <c r="H98" i="1"/>
  <c r="G98" i="1"/>
  <c r="F98" i="1"/>
  <c r="E98" i="1"/>
  <c r="D98" i="1"/>
  <c r="C98" i="1"/>
  <c r="I98" i="1" s="1"/>
  <c r="K98" i="1" s="1"/>
  <c r="I97" i="1"/>
  <c r="K97" i="1" s="1"/>
  <c r="O96" i="1"/>
  <c r="K96" i="1"/>
  <c r="I96" i="1"/>
  <c r="J95" i="1"/>
  <c r="I95" i="1"/>
  <c r="K95" i="1" s="1"/>
  <c r="H95" i="1"/>
  <c r="G95" i="1"/>
  <c r="F95" i="1"/>
  <c r="E95" i="1"/>
  <c r="D95" i="1"/>
  <c r="C95" i="1"/>
  <c r="K94" i="1"/>
  <c r="J94" i="1"/>
  <c r="I94" i="1"/>
  <c r="O93" i="1"/>
  <c r="J93" i="1"/>
  <c r="J92" i="1" s="1"/>
  <c r="J67" i="1" s="1"/>
  <c r="I93" i="1"/>
  <c r="H92" i="1"/>
  <c r="G92" i="1"/>
  <c r="F92" i="1"/>
  <c r="E92" i="1"/>
  <c r="I92" i="1" s="1"/>
  <c r="K92" i="1" s="1"/>
  <c r="D92" i="1"/>
  <c r="C92" i="1"/>
  <c r="I91" i="1"/>
  <c r="K91" i="1" s="1"/>
  <c r="K90" i="1"/>
  <c r="I90" i="1"/>
  <c r="J89" i="1"/>
  <c r="H89" i="1"/>
  <c r="G89" i="1"/>
  <c r="F89" i="1"/>
  <c r="E89" i="1"/>
  <c r="D89" i="1"/>
  <c r="C89" i="1"/>
  <c r="I89" i="1" s="1"/>
  <c r="K89" i="1" s="1"/>
  <c r="K88" i="1"/>
  <c r="I88" i="1"/>
  <c r="K87" i="1"/>
  <c r="I87" i="1"/>
  <c r="J86" i="1"/>
  <c r="H86" i="1"/>
  <c r="G86" i="1"/>
  <c r="F86" i="1"/>
  <c r="E86" i="1"/>
  <c r="D86" i="1"/>
  <c r="C86" i="1"/>
  <c r="C67" i="1" s="1"/>
  <c r="K85" i="1"/>
  <c r="I85" i="1"/>
  <c r="I84" i="1"/>
  <c r="K84" i="1" s="1"/>
  <c r="J83" i="1"/>
  <c r="H83" i="1"/>
  <c r="G83" i="1"/>
  <c r="F83" i="1"/>
  <c r="E83" i="1"/>
  <c r="D83" i="1"/>
  <c r="I83" i="1" s="1"/>
  <c r="K83" i="1" s="1"/>
  <c r="C83" i="1"/>
  <c r="K82" i="1"/>
  <c r="I82" i="1"/>
  <c r="K81" i="1"/>
  <c r="I81" i="1"/>
  <c r="J80" i="1"/>
  <c r="H80" i="1"/>
  <c r="G80" i="1"/>
  <c r="F80" i="1"/>
  <c r="E80" i="1"/>
  <c r="D80" i="1"/>
  <c r="I80" i="1" s="1"/>
  <c r="K80" i="1" s="1"/>
  <c r="K79" i="1"/>
  <c r="I79" i="1"/>
  <c r="K78" i="1"/>
  <c r="I78" i="1"/>
  <c r="J77" i="1"/>
  <c r="H77" i="1"/>
  <c r="G77" i="1"/>
  <c r="F77" i="1"/>
  <c r="E77" i="1"/>
  <c r="E67" i="1" s="1"/>
  <c r="D77" i="1"/>
  <c r="C77" i="1"/>
  <c r="I77" i="1" s="1"/>
  <c r="K77" i="1" s="1"/>
  <c r="I76" i="1"/>
  <c r="K76" i="1" s="1"/>
  <c r="I75" i="1"/>
  <c r="K75" i="1" s="1"/>
  <c r="J74" i="1"/>
  <c r="H74" i="1"/>
  <c r="G74" i="1"/>
  <c r="F74" i="1"/>
  <c r="E74" i="1"/>
  <c r="D74" i="1"/>
  <c r="C74" i="1"/>
  <c r="I74" i="1" s="1"/>
  <c r="K74" i="1" s="1"/>
  <c r="K73" i="1"/>
  <c r="I73" i="1"/>
  <c r="I72" i="1"/>
  <c r="K72" i="1" s="1"/>
  <c r="J71" i="1"/>
  <c r="H71" i="1"/>
  <c r="G71" i="1"/>
  <c r="F71" i="1"/>
  <c r="E71" i="1"/>
  <c r="D71" i="1"/>
  <c r="C71" i="1"/>
  <c r="I71" i="1" s="1"/>
  <c r="K71" i="1" s="1"/>
  <c r="I70" i="1"/>
  <c r="K70" i="1" s="1"/>
  <c r="K69" i="1"/>
  <c r="I69" i="1"/>
  <c r="J68" i="1"/>
  <c r="H68" i="1"/>
  <c r="H67" i="1" s="1"/>
  <c r="G68" i="1"/>
  <c r="F68" i="1"/>
  <c r="E68" i="1"/>
  <c r="D68" i="1"/>
  <c r="C68" i="1"/>
  <c r="D67" i="1"/>
  <c r="I65" i="1"/>
  <c r="K65" i="1" s="1"/>
  <c r="K64" i="1"/>
  <c r="I64" i="1"/>
  <c r="I63" i="1"/>
  <c r="K63" i="1" s="1"/>
  <c r="C63" i="1"/>
  <c r="I62" i="1"/>
  <c r="K62" i="1" s="1"/>
  <c r="J61" i="1"/>
  <c r="H61" i="1"/>
  <c r="H48" i="1" s="1"/>
  <c r="G61" i="1"/>
  <c r="G48" i="1" s="1"/>
  <c r="I60" i="1"/>
  <c r="K59" i="1"/>
  <c r="I59" i="1"/>
  <c r="K58" i="1"/>
  <c r="I58" i="1"/>
  <c r="I57" i="1"/>
  <c r="K57" i="1" s="1"/>
  <c r="C57" i="1"/>
  <c r="T56" i="1"/>
  <c r="I56" i="1"/>
  <c r="K56" i="1" s="1"/>
  <c r="K55" i="1"/>
  <c r="J55" i="1"/>
  <c r="J49" i="1" s="1"/>
  <c r="J48" i="1" s="1"/>
  <c r="I55" i="1"/>
  <c r="C55" i="1"/>
  <c r="C49" i="1" s="1"/>
  <c r="K54" i="1"/>
  <c r="I54" i="1"/>
  <c r="I53" i="1"/>
  <c r="K53" i="1" s="1"/>
  <c r="K52" i="1"/>
  <c r="I52" i="1"/>
  <c r="I51" i="1"/>
  <c r="K51" i="1" s="1"/>
  <c r="K50" i="1"/>
  <c r="I50" i="1"/>
  <c r="H49" i="1"/>
  <c r="G49" i="1"/>
  <c r="F49" i="1"/>
  <c r="F48" i="1" s="1"/>
  <c r="E49" i="1"/>
  <c r="E48" i="1" s="1"/>
  <c r="D49" i="1"/>
  <c r="D48" i="1"/>
  <c r="K47" i="1"/>
  <c r="I47" i="1"/>
  <c r="I46" i="1"/>
  <c r="K46" i="1" s="1"/>
  <c r="K45" i="1"/>
  <c r="I45" i="1"/>
  <c r="J44" i="1"/>
  <c r="H44" i="1"/>
  <c r="G44" i="1"/>
  <c r="F44" i="1"/>
  <c r="D44" i="1"/>
  <c r="I44" i="1" s="1"/>
  <c r="K44" i="1" s="1"/>
  <c r="C44" i="1"/>
  <c r="G41" i="1"/>
  <c r="I41" i="1" s="1"/>
  <c r="K41" i="1" s="1"/>
  <c r="K40" i="1"/>
  <c r="I40" i="1"/>
  <c r="I39" i="1"/>
  <c r="K39" i="1" s="1"/>
  <c r="I38" i="1"/>
  <c r="K38" i="1" s="1"/>
  <c r="I37" i="1"/>
  <c r="K37" i="1" s="1"/>
  <c r="K36" i="1"/>
  <c r="I36" i="1"/>
  <c r="I35" i="1"/>
  <c r="K35" i="1" s="1"/>
  <c r="K34" i="1"/>
  <c r="I34" i="1"/>
  <c r="J33" i="1"/>
  <c r="H33" i="1"/>
  <c r="G33" i="1"/>
  <c r="F33" i="1"/>
  <c r="E33" i="1"/>
  <c r="D33" i="1"/>
  <c r="C33" i="1"/>
  <c r="I33" i="1" s="1"/>
  <c r="K33" i="1" s="1"/>
  <c r="K32" i="1"/>
  <c r="I32" i="1"/>
  <c r="K31" i="1"/>
  <c r="I31" i="1"/>
  <c r="K30" i="1"/>
  <c r="I30" i="1"/>
  <c r="I29" i="1"/>
  <c r="K29" i="1" s="1"/>
  <c r="J28" i="1"/>
  <c r="H28" i="1"/>
  <c r="G28" i="1"/>
  <c r="G25" i="1" s="1"/>
  <c r="G24" i="1" s="1"/>
  <c r="G23" i="1" s="1"/>
  <c r="F28" i="1"/>
  <c r="F25" i="1" s="1"/>
  <c r="F24" i="1" s="1"/>
  <c r="F23" i="1" s="1"/>
  <c r="E28" i="1"/>
  <c r="E25" i="1" s="1"/>
  <c r="D28" i="1"/>
  <c r="D25" i="1" s="1"/>
  <c r="C28" i="1"/>
  <c r="C25" i="1" s="1"/>
  <c r="I27" i="1"/>
  <c r="K27" i="1" s="1"/>
  <c r="I26" i="1"/>
  <c r="K26" i="1" s="1"/>
  <c r="C26" i="1"/>
  <c r="J25" i="1"/>
  <c r="J24" i="1" s="1"/>
  <c r="J23" i="1" s="1"/>
  <c r="H25" i="1"/>
  <c r="H24" i="1" s="1"/>
  <c r="H23" i="1" s="1"/>
  <c r="H66" i="1" s="1"/>
  <c r="E24" i="1"/>
  <c r="E23" i="1" s="1"/>
  <c r="E66" i="1" s="1"/>
  <c r="D24" i="1"/>
  <c r="D23" i="1"/>
  <c r="D66" i="1" s="1"/>
  <c r="G67" i="1" l="1"/>
  <c r="I67" i="1" s="1"/>
  <c r="K67" i="1" s="1"/>
  <c r="C24" i="1"/>
  <c r="I25" i="1"/>
  <c r="K25" i="1" s="1"/>
  <c r="O119" i="1"/>
  <c r="I49" i="1"/>
  <c r="K49" i="1" s="1"/>
  <c r="C48" i="1"/>
  <c r="I48" i="1" s="1"/>
  <c r="K48" i="1" s="1"/>
  <c r="F66" i="1"/>
  <c r="G66" i="1"/>
  <c r="O121" i="1"/>
  <c r="I68" i="1"/>
  <c r="K68" i="1" s="1"/>
  <c r="K93" i="1"/>
  <c r="I28" i="1"/>
  <c r="K28" i="1" s="1"/>
  <c r="I61" i="1"/>
  <c r="K61" i="1" s="1"/>
  <c r="I115" i="1"/>
  <c r="K115" i="1" s="1"/>
  <c r="I86" i="1"/>
  <c r="K86" i="1" s="1"/>
  <c r="G113" i="1"/>
  <c r="I113" i="1" s="1"/>
  <c r="K113" i="1" s="1"/>
  <c r="C23" i="1" l="1"/>
  <c r="I24" i="1"/>
  <c r="K24" i="1" s="1"/>
  <c r="I23" i="1" l="1"/>
  <c r="K23" i="1" s="1"/>
  <c r="C66" i="1"/>
  <c r="R66" i="1" l="1"/>
  <c r="I66" i="1"/>
  <c r="K66" i="1" s="1"/>
</calcChain>
</file>

<file path=xl/sharedStrings.xml><?xml version="1.0" encoding="utf-8"?>
<sst xmlns="http://schemas.openxmlformats.org/spreadsheetml/2006/main" count="281" uniqueCount="238">
  <si>
    <t>JUDEŢUL   SATU MARE</t>
  </si>
  <si>
    <t>Unitatea administrativ-teritorială:    MUNICIPIUL SATU MARE</t>
  </si>
  <si>
    <t>Nr  33083/25.05.2023</t>
  </si>
  <si>
    <t>BUGETUL GENERAL CONSOLIDAT</t>
  </si>
  <si>
    <t>PE ANUL 2023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</si>
  <si>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</si>
  <si>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</si>
  <si>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</si>
  <si>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</si>
  <si>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</si>
  <si>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</si>
  <si>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</si>
  <si>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</si>
  <si>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</si>
  <si>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</si>
  <si>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</si>
  <si>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</si>
  <si>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</si>
  <si>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</si>
  <si>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</si>
  <si>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</si>
  <si>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</si>
  <si>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</si>
  <si>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</si>
  <si>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</si>
  <si>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</si>
  <si>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</si>
  <si>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</si>
  <si>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</si>
  <si>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</si>
  <si>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</si>
  <si>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</si>
  <si>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</si>
  <si>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</si>
  <si>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</si>
  <si>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</si>
  <si>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</si>
  <si>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</si>
  <si>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</si>
  <si>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</si>
  <si>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</si>
  <si>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</si>
  <si>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</si>
  <si>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</si>
  <si>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</si>
  <si>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</si>
  <si>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</si>
  <si>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</si>
  <si>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</si>
  <si>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</si>
  <si>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</si>
  <si>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</si>
  <si>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</si>
  <si>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</si>
  <si>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</si>
  <si>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</si>
  <si>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</si>
  <si>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</si>
  <si>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</si>
  <si>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</si>
  <si>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</si>
  <si>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</si>
  <si>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</si>
  <si>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</si>
  <si>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</si>
  <si>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</si>
  <si>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</si>
  <si>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</si>
  <si>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</si>
  <si>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</si>
  <si>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</si>
  <si>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</si>
  <si>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</si>
  <si>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</si>
  <si>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</si>
  <si>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</si>
  <si>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</si>
  <si>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</si>
  <si>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</si>
  <si>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</si>
  <si>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</si>
  <si>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</si>
  <si>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</si>
  <si>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</si>
  <si>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</si>
  <si>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</si>
  <si>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</si>
  <si>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 xml:space="preserve">CHELTUIELI - TOTAL             </t>
  </si>
  <si>
    <t xml:space="preserve">Cheltuieli curente   (rd.25 la rd.34)                        </t>
  </si>
  <si>
    <t>24</t>
  </si>
  <si>
    <t xml:space="preserve">Cheltuieli de personal                </t>
  </si>
  <si>
    <t>25</t>
  </si>
  <si>
    <t>Teatru= 100.000</t>
  </si>
  <si>
    <t>D</t>
  </si>
  <si>
    <t xml:space="preserve">Bunuri si servicii                </t>
  </si>
  <si>
    <t>26</t>
  </si>
  <si>
    <t>C.S.M= 0</t>
  </si>
  <si>
    <t>Dobanzi</t>
  </si>
  <si>
    <t>27</t>
  </si>
  <si>
    <t>Ucraina++</t>
  </si>
  <si>
    <t>G.M.Z=0</t>
  </si>
  <si>
    <t xml:space="preserve">Subventii                                  </t>
  </si>
  <si>
    <t>28</t>
  </si>
  <si>
    <t>transfer</t>
  </si>
  <si>
    <t>GMZ++</t>
  </si>
  <si>
    <t>protectie</t>
  </si>
  <si>
    <t>Ucraina=0</t>
  </si>
  <si>
    <t>BL        F</t>
  </si>
  <si>
    <t>Fonduri de rezerva</t>
  </si>
  <si>
    <t>29</t>
  </si>
  <si>
    <t>f++</t>
  </si>
  <si>
    <t>teatru</t>
  </si>
  <si>
    <t>transurb</t>
  </si>
  <si>
    <t>transurb=</t>
  </si>
  <si>
    <t xml:space="preserve">Transferuri intre unitati ale administratiei publice                             </t>
  </si>
  <si>
    <t>30</t>
  </si>
  <si>
    <t>d</t>
  </si>
  <si>
    <t>f+d</t>
  </si>
  <si>
    <t>spital++</t>
  </si>
  <si>
    <t>spital=460.000</t>
  </si>
  <si>
    <t>BL        D</t>
  </si>
  <si>
    <t>Alte transferuri</t>
  </si>
  <si>
    <t>31</t>
  </si>
  <si>
    <t>inv partic</t>
  </si>
  <si>
    <t>D     460,000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</si>
  <si>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</si>
  <si>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</si>
  <si>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</si>
  <si>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</si>
  <si>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</si>
  <si>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>D    UE   675.000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</si>
  <si>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</si>
  <si>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</si>
  <si>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</si>
  <si>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</si>
  <si>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</si>
  <si>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</si>
  <si>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</si>
  <si>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</si>
  <si>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</si>
  <si>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</si>
  <si>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</si>
  <si>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</si>
  <si>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</si>
  <si>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</si>
  <si>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</si>
  <si>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</si>
  <si>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</si>
  <si>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</si>
  <si>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</si>
  <si>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</si>
  <si>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</si>
  <si>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</si>
  <si>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</si>
  <si>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</si>
  <si>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</si>
  <si>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</si>
  <si>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</si>
  <si>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</si>
  <si>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</si>
  <si>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</si>
  <si>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</si>
  <si>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</si>
  <si>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</si>
  <si>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</si>
  <si>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</si>
  <si>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</si>
  <si>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</si>
  <si>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</si>
  <si>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</si>
  <si>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</si>
  <si>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</si>
  <si>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</si>
  <si>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</si>
  <si>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</si>
  <si>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</si>
  <si>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</si>
  <si>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</si>
  <si>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</si>
  <si>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</si>
  <si>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</si>
  <si>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</si>
  <si>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</si>
  <si>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</si>
  <si>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</si>
  <si>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</si>
  <si>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</si>
  <si>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</si>
  <si>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</si>
  <si>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</si>
  <si>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</si>
  <si>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</si>
  <si>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GMZ</t>
  </si>
  <si>
    <t>f</t>
  </si>
  <si>
    <t>69</t>
  </si>
  <si>
    <t xml:space="preserve">Asigurari si asistenta sociala      </t>
  </si>
  <si>
    <t>70</t>
  </si>
  <si>
    <t>CSM</t>
  </si>
  <si>
    <t>71</t>
  </si>
  <si>
    <t>72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</si>
  <si>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</si>
  <si>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</si>
  <si>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</si>
  <si>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</si>
  <si>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</si>
  <si>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</si>
  <si>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</si>
  <si>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</si>
  <si>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</si>
  <si>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</si>
  <si>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</si>
  <si>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</si>
  <si>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</si>
  <si>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</si>
  <si>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</si>
  <si>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</si>
  <si>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</si>
  <si>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</si>
  <si>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</si>
  <si>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</si>
  <si>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</si>
  <si>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</si>
  <si>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</si>
  <si>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</si>
  <si>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</si>
  <si>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</si>
  <si>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 xml:space="preserve">Alte actiuni economice </t>
  </si>
  <si>
    <t>91</t>
  </si>
  <si>
    <t>92</t>
  </si>
  <si>
    <t>93</t>
  </si>
  <si>
    <t>total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</si>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</sst>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2">
    <xf numFmtId="0" fontId="0" fillId="0" borderId="0" xfId="0"/>
    <xf numFmtId="0" fontId="2" fillId="0" borderId="0" xfId="1" applyFont="1"/>
    <xf numFmtId="0" fontId="3" fillId="0" borderId="0" xfId="0" applyFont="1"/>
    <xf numFmtId="0" fontId="3" fillId="2" borderId="0" xfId="0" applyFont="1" applyFill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/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3" fillId="0" borderId="0" xfId="0" quotePrefix="1" applyFo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6" fillId="3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2" xfId="0" quotePrefix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10" fillId="2" borderId="0" xfId="0" applyFont="1" applyFill="1"/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6" fillId="5" borderId="2" xfId="0" applyNumberFormat="1" applyFont="1" applyFill="1" applyBorder="1" applyAlignment="1">
      <alignment horizontal="left"/>
    </xf>
    <xf numFmtId="164" fontId="8" fillId="5" borderId="2" xfId="0" quotePrefix="1" applyNumberFormat="1" applyFont="1" applyFill="1" applyBorder="1" applyAlignment="1">
      <alignment horizontal="left" indent="1"/>
    </xf>
    <xf numFmtId="3" fontId="11" fillId="5" borderId="2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center"/>
    </xf>
    <xf numFmtId="164" fontId="12" fillId="6" borderId="2" xfId="0" applyNumberFormat="1" applyFont="1" applyFill="1" applyBorder="1"/>
    <xf numFmtId="164" fontId="13" fillId="6" borderId="2" xfId="0" quotePrefix="1" applyNumberFormat="1" applyFont="1" applyFill="1" applyBorder="1" applyAlignment="1">
      <alignment horizontal="left" indent="1"/>
    </xf>
    <xf numFmtId="3" fontId="12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5" fillId="6" borderId="2" xfId="0" applyNumberFormat="1" applyFont="1" applyFill="1" applyBorder="1" applyAlignment="1">
      <alignment horizontal="left" wrapText="1"/>
    </xf>
    <xf numFmtId="164" fontId="9" fillId="6" borderId="2" xfId="0" quotePrefix="1" applyNumberFormat="1" applyFont="1" applyFill="1" applyBorder="1" applyAlignment="1">
      <alignment horizontal="left" indent="1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5" fillId="6" borderId="2" xfId="0" applyNumberFormat="1" applyFont="1" applyFill="1" applyBorder="1" applyAlignment="1">
      <alignment horizontal="left" indent="2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4" fontId="14" fillId="2" borderId="0" xfId="0" applyNumberFormat="1" applyFont="1" applyFill="1"/>
    <xf numFmtId="164" fontId="12" fillId="3" borderId="2" xfId="0" applyNumberFormat="1" applyFont="1" applyFill="1" applyBorder="1" applyAlignment="1">
      <alignment horizontal="left" wrapText="1"/>
    </xf>
    <xf numFmtId="164" fontId="13" fillId="3" borderId="2" xfId="0" quotePrefix="1" applyNumberFormat="1" applyFont="1" applyFill="1" applyBorder="1" applyAlignment="1">
      <alignment horizontal="left" indent="1"/>
    </xf>
    <xf numFmtId="3" fontId="12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left" wrapText="1" indent="2"/>
    </xf>
    <xf numFmtId="164" fontId="9" fillId="0" borderId="2" xfId="0" quotePrefix="1" applyNumberFormat="1" applyFont="1" applyBorder="1" applyAlignment="1">
      <alignment horizontal="left" indent="1"/>
    </xf>
    <xf numFmtId="3" fontId="12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0" fontId="15" fillId="2" borderId="0" xfId="0" applyFont="1" applyFill="1"/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left" wrapText="1"/>
    </xf>
    <xf numFmtId="164" fontId="5" fillId="0" borderId="2" xfId="0" applyNumberFormat="1" applyFont="1" applyBorder="1"/>
    <xf numFmtId="164" fontId="6" fillId="3" borderId="2" xfId="0" applyNumberFormat="1" applyFont="1" applyFill="1" applyBorder="1" applyAlignment="1">
      <alignment horizontal="left"/>
    </xf>
    <xf numFmtId="164" fontId="9" fillId="3" borderId="2" xfId="0" quotePrefix="1" applyNumberFormat="1" applyFont="1" applyFill="1" applyBorder="1" applyAlignment="1">
      <alignment horizontal="right" indent="1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left" indent="2"/>
    </xf>
    <xf numFmtId="164" fontId="6" fillId="0" borderId="2" xfId="0" applyNumberFormat="1" applyFont="1" applyBorder="1"/>
    <xf numFmtId="3" fontId="5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5" fillId="0" borderId="2" xfId="0" applyNumberFormat="1" applyFont="1" applyBorder="1" applyAlignment="1">
      <alignment horizontal="right"/>
    </xf>
    <xf numFmtId="164" fontId="12" fillId="3" borderId="2" xfId="0" applyNumberFormat="1" applyFont="1" applyFill="1" applyBorder="1" applyAlignment="1">
      <alignment horizontal="center"/>
    </xf>
    <xf numFmtId="3" fontId="5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164" fontId="11" fillId="5" borderId="2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left" indent="1"/>
    </xf>
    <xf numFmtId="164" fontId="12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0" fontId="3" fillId="9" borderId="0" xfId="0" applyFont="1" applyFill="1"/>
    <xf numFmtId="0" fontId="16" fillId="10" borderId="0" xfId="0" applyFont="1" applyFill="1"/>
    <xf numFmtId="0" fontId="17" fillId="11" borderId="0" xfId="0" applyFont="1" applyFill="1"/>
    <xf numFmtId="0" fontId="3" fillId="10" borderId="0" xfId="0" applyFont="1" applyFill="1"/>
    <xf numFmtId="3" fontId="2" fillId="2" borderId="6" xfId="0" applyNumberFormat="1" applyFont="1" applyFill="1" applyBorder="1" applyAlignment="1">
      <alignment horizontal="right"/>
    </xf>
    <xf numFmtId="0" fontId="18" fillId="10" borderId="6" xfId="0" applyFont="1" applyFill="1" applyBorder="1"/>
    <xf numFmtId="0" fontId="19" fillId="11" borderId="0" xfId="0" applyFont="1" applyFill="1"/>
    <xf numFmtId="0" fontId="3" fillId="9" borderId="0" xfId="0" applyFont="1" applyFill="1" applyAlignment="1">
      <alignment horizontal="center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2" fillId="9" borderId="2" xfId="0" applyNumberFormat="1" applyFont="1" applyFill="1" applyBorder="1" applyAlignment="1">
      <alignment horizontal="right"/>
    </xf>
    <xf numFmtId="3" fontId="2" fillId="12" borderId="6" xfId="0" applyNumberFormat="1" applyFont="1" applyFill="1" applyBorder="1" applyAlignment="1">
      <alignment horizontal="right"/>
    </xf>
    <xf numFmtId="0" fontId="20" fillId="10" borderId="6" xfId="0" applyFont="1" applyFill="1" applyBorder="1"/>
    <xf numFmtId="0" fontId="21" fillId="11" borderId="0" xfId="0" applyFont="1" applyFill="1" applyAlignment="1">
      <alignment horizontal="center"/>
    </xf>
    <xf numFmtId="3" fontId="5" fillId="7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6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22" fillId="13" borderId="0" xfId="0" applyNumberFormat="1" applyFont="1" applyFill="1"/>
    <xf numFmtId="0" fontId="3" fillId="13" borderId="0" xfId="0" applyFont="1" applyFill="1"/>
    <xf numFmtId="164" fontId="8" fillId="6" borderId="2" xfId="0" applyNumberFormat="1" applyFont="1" applyFill="1" applyBorder="1" applyAlignment="1">
      <alignment horizontal="left" wrapText="1"/>
    </xf>
    <xf numFmtId="3" fontId="5" fillId="11" borderId="2" xfId="0" applyNumberFormat="1" applyFont="1" applyFill="1" applyBorder="1" applyAlignment="1" applyProtection="1">
      <alignment horizontal="right" vertical="center"/>
      <protection locked="0"/>
    </xf>
    <xf numFmtId="3" fontId="12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0" fontId="3" fillId="12" borderId="0" xfId="0" applyFont="1" applyFill="1"/>
    <xf numFmtId="164" fontId="12" fillId="6" borderId="2" xfId="0" applyNumberFormat="1" applyFont="1" applyFill="1" applyBorder="1" applyAlignment="1">
      <alignment horizontal="left"/>
    </xf>
    <xf numFmtId="164" fontId="12" fillId="6" borderId="2" xfId="0" quotePrefix="1" applyNumberFormat="1" applyFont="1" applyFill="1" applyBorder="1" applyAlignment="1">
      <alignment horizontal="left" indent="1"/>
    </xf>
    <xf numFmtId="3" fontId="6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2" fillId="8" borderId="2" xfId="0" applyNumberFormat="1" applyFont="1" applyFill="1" applyBorder="1" applyAlignment="1" applyProtection="1">
      <alignment horizontal="right" vertical="center"/>
      <protection locked="0"/>
    </xf>
    <xf numFmtId="3" fontId="12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5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5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3" fontId="3" fillId="0" borderId="0" xfId="0" applyNumberFormat="1" applyFont="1"/>
    <xf numFmtId="164" fontId="11" fillId="5" borderId="2" xfId="0" applyNumberFormat="1" applyFont="1" applyFill="1" applyBorder="1" applyAlignment="1">
      <alignment horizontal="center" vertical="center" wrapText="1"/>
    </xf>
    <xf numFmtId="164" fontId="22" fillId="5" borderId="2" xfId="0" quotePrefix="1" applyNumberFormat="1" applyFont="1" applyFill="1" applyBorder="1" applyAlignment="1">
      <alignment horizontal="left" indent="1"/>
    </xf>
    <xf numFmtId="3" fontId="11" fillId="5" borderId="2" xfId="0" applyNumberFormat="1" applyFont="1" applyFill="1" applyBorder="1" applyAlignment="1">
      <alignment vertical="center"/>
    </xf>
    <xf numFmtId="3" fontId="11" fillId="5" borderId="2" xfId="0" applyNumberFormat="1" applyFont="1" applyFill="1" applyBorder="1"/>
    <xf numFmtId="3" fontId="11" fillId="2" borderId="0" xfId="0" applyNumberFormat="1" applyFont="1" applyFill="1"/>
    <xf numFmtId="0" fontId="24" fillId="2" borderId="0" xfId="0" applyFont="1" applyFill="1"/>
    <xf numFmtId="164" fontId="2" fillId="3" borderId="2" xfId="0" applyNumberFormat="1" applyFont="1" applyFill="1" applyBorder="1" applyAlignment="1">
      <alignment horizontal="left" wrapText="1"/>
    </xf>
    <xf numFmtId="164" fontId="9" fillId="3" borderId="2" xfId="0" quotePrefix="1" applyNumberFormat="1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14" borderId="2" xfId="0" applyNumberFormat="1" applyFont="1" applyFill="1" applyBorder="1" applyAlignment="1" applyProtection="1">
      <alignment horizontal="right" vertical="center"/>
      <protection locked="0"/>
    </xf>
    <xf numFmtId="0" fontId="3" fillId="10" borderId="2" xfId="0" applyFont="1" applyFill="1" applyBorder="1"/>
    <xf numFmtId="3" fontId="3" fillId="10" borderId="2" xfId="0" applyNumberFormat="1" applyFont="1" applyFill="1" applyBorder="1"/>
    <xf numFmtId="0" fontId="3" fillId="15" borderId="0" xfId="0" applyFont="1" applyFill="1"/>
    <xf numFmtId="3" fontId="3" fillId="15" borderId="0" xfId="0" applyNumberFormat="1" applyFont="1" applyFill="1"/>
    <xf numFmtId="164" fontId="8" fillId="3" borderId="2" xfId="0" applyNumberFormat="1" applyFont="1" applyFill="1" applyBorder="1" applyAlignment="1">
      <alignment horizontal="left" wrapText="1"/>
    </xf>
    <xf numFmtId="0" fontId="3" fillId="8" borderId="0" xfId="0" applyFont="1" applyFill="1"/>
    <xf numFmtId="0" fontId="26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11" fillId="0" borderId="0" xfId="1" applyFont="1" applyAlignment="1">
      <alignment horizontal="center"/>
    </xf>
    <xf numFmtId="0" fontId="11" fillId="2" borderId="0" xfId="1" applyFont="1" applyFill="1" applyAlignment="1">
      <alignment horizontal="center"/>
    </xf>
    <xf numFmtId="0" fontId="22" fillId="0" borderId="0" xfId="3" applyFont="1" applyAlignment="1">
      <alignment horizontal="center"/>
    </xf>
    <xf numFmtId="0" fontId="22" fillId="2" borderId="0" xfId="3" applyFont="1" applyFill="1" applyAlignment="1">
      <alignment horizontal="center"/>
    </xf>
  </cellXfs>
  <cellStyles count="4">
    <cellStyle name="Normal" xfId="0" builtinId="0"/>
    <cellStyle name="Normal_mach03" xfId="3" xr:uid="{FB0E4DC9-EFB1-4C29-BA11-161ADBF15B1F}"/>
    <cellStyle name="Normal_Machete buget 99" xfId="1" xr:uid="{EF2333B9-E3E2-48E1-93AF-8AFCA228753B}"/>
    <cellStyle name="Normal_VAC 1b" xfId="2" xr:uid="{46344F34-9F13-4083-995D-7CD8160AF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E63BC398-7298-4B3F-ABB2-07ECFECEF5CD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E981E22-8CA1-4E55-8771-D6FB09E603BF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48D3-CB02-44A1-80BE-4F267381C1D2}">
  <sheetPr>
    <tabColor indexed="14"/>
  </sheetPr>
  <dimension ref="A1:AB125"/>
  <sheetViews>
    <sheetView tabSelected="1" topLeftCell="A7" zoomScale="75" zoomScaleNormal="75" zoomScaleSheetLayoutView="85" workbookViewId="0">
      <selection activeCell="W46" sqref="W46"/>
    </sheetView>
  </sheetViews>
  <sheetFormatPr defaultRowHeight="12" x14ac:dyDescent="0.2"/>
  <cols>
    <col min="1" max="1" width="59" style="2" customWidth="1"/>
    <col min="2" max="2" width="5.140625" style="2" customWidth="1"/>
    <col min="3" max="3" width="15.710937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26.140625" style="2" customWidth="1"/>
    <col min="12" max="12" width="5.140625" style="3" customWidth="1"/>
    <col min="13" max="13" width="3.42578125" style="2" customWidth="1"/>
    <col min="14" max="14" width="10.140625" style="2" customWidth="1"/>
    <col min="15" max="15" width="11.85546875" style="2" customWidth="1"/>
    <col min="16" max="16" width="9.140625" style="2"/>
    <col min="17" max="17" width="15" style="2" customWidth="1"/>
    <col min="18" max="18" width="11" style="2" customWidth="1"/>
    <col min="19" max="19" width="9.140625" style="2"/>
    <col min="20" max="20" width="12.140625" style="2" customWidth="1"/>
    <col min="21" max="256" width="9.140625" style="2"/>
    <col min="257" max="257" width="59" style="2" customWidth="1"/>
    <col min="258" max="258" width="5.140625" style="2" customWidth="1"/>
    <col min="259" max="259" width="15.710937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26.140625" style="2" customWidth="1"/>
    <col min="268" max="268" width="5.140625" style="2" customWidth="1"/>
    <col min="269" max="269" width="3.42578125" style="2" customWidth="1"/>
    <col min="270" max="270" width="10.140625" style="2" customWidth="1"/>
    <col min="271" max="271" width="11.85546875" style="2" customWidth="1"/>
    <col min="272" max="272" width="9.140625" style="2"/>
    <col min="273" max="273" width="15" style="2" customWidth="1"/>
    <col min="274" max="274" width="11" style="2" customWidth="1"/>
    <col min="275" max="275" width="9.140625" style="2"/>
    <col min="276" max="276" width="12.140625" style="2" customWidth="1"/>
    <col min="277" max="512" width="9.140625" style="2"/>
    <col min="513" max="513" width="59" style="2" customWidth="1"/>
    <col min="514" max="514" width="5.140625" style="2" customWidth="1"/>
    <col min="515" max="515" width="15.710937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26.140625" style="2" customWidth="1"/>
    <col min="524" max="524" width="5.140625" style="2" customWidth="1"/>
    <col min="525" max="525" width="3.42578125" style="2" customWidth="1"/>
    <col min="526" max="526" width="10.140625" style="2" customWidth="1"/>
    <col min="527" max="527" width="11.85546875" style="2" customWidth="1"/>
    <col min="528" max="528" width="9.140625" style="2"/>
    <col min="529" max="529" width="15" style="2" customWidth="1"/>
    <col min="530" max="530" width="11" style="2" customWidth="1"/>
    <col min="531" max="531" width="9.140625" style="2"/>
    <col min="532" max="532" width="12.140625" style="2" customWidth="1"/>
    <col min="533" max="768" width="9.140625" style="2"/>
    <col min="769" max="769" width="59" style="2" customWidth="1"/>
    <col min="770" max="770" width="5.140625" style="2" customWidth="1"/>
    <col min="771" max="771" width="15.710937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26.140625" style="2" customWidth="1"/>
    <col min="780" max="780" width="5.140625" style="2" customWidth="1"/>
    <col min="781" max="781" width="3.42578125" style="2" customWidth="1"/>
    <col min="782" max="782" width="10.140625" style="2" customWidth="1"/>
    <col min="783" max="783" width="11.85546875" style="2" customWidth="1"/>
    <col min="784" max="784" width="9.140625" style="2"/>
    <col min="785" max="785" width="15" style="2" customWidth="1"/>
    <col min="786" max="786" width="11" style="2" customWidth="1"/>
    <col min="787" max="787" width="9.140625" style="2"/>
    <col min="788" max="788" width="12.140625" style="2" customWidth="1"/>
    <col min="789" max="1024" width="9.140625" style="2"/>
    <col min="1025" max="1025" width="59" style="2" customWidth="1"/>
    <col min="1026" max="1026" width="5.140625" style="2" customWidth="1"/>
    <col min="1027" max="1027" width="15.710937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26.140625" style="2" customWidth="1"/>
    <col min="1036" max="1036" width="5.140625" style="2" customWidth="1"/>
    <col min="1037" max="1037" width="3.42578125" style="2" customWidth="1"/>
    <col min="1038" max="1038" width="10.140625" style="2" customWidth="1"/>
    <col min="1039" max="1039" width="11.85546875" style="2" customWidth="1"/>
    <col min="1040" max="1040" width="9.140625" style="2"/>
    <col min="1041" max="1041" width="15" style="2" customWidth="1"/>
    <col min="1042" max="1042" width="11" style="2" customWidth="1"/>
    <col min="1043" max="1043" width="9.140625" style="2"/>
    <col min="1044" max="1044" width="12.140625" style="2" customWidth="1"/>
    <col min="1045" max="1280" width="9.140625" style="2"/>
    <col min="1281" max="1281" width="59" style="2" customWidth="1"/>
    <col min="1282" max="1282" width="5.140625" style="2" customWidth="1"/>
    <col min="1283" max="1283" width="15.710937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26.140625" style="2" customWidth="1"/>
    <col min="1292" max="1292" width="5.140625" style="2" customWidth="1"/>
    <col min="1293" max="1293" width="3.42578125" style="2" customWidth="1"/>
    <col min="1294" max="1294" width="10.140625" style="2" customWidth="1"/>
    <col min="1295" max="1295" width="11.85546875" style="2" customWidth="1"/>
    <col min="1296" max="1296" width="9.140625" style="2"/>
    <col min="1297" max="1297" width="15" style="2" customWidth="1"/>
    <col min="1298" max="1298" width="11" style="2" customWidth="1"/>
    <col min="1299" max="1299" width="9.140625" style="2"/>
    <col min="1300" max="1300" width="12.140625" style="2" customWidth="1"/>
    <col min="1301" max="1536" width="9.140625" style="2"/>
    <col min="1537" max="1537" width="59" style="2" customWidth="1"/>
    <col min="1538" max="1538" width="5.140625" style="2" customWidth="1"/>
    <col min="1539" max="1539" width="15.710937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26.140625" style="2" customWidth="1"/>
    <col min="1548" max="1548" width="5.140625" style="2" customWidth="1"/>
    <col min="1549" max="1549" width="3.42578125" style="2" customWidth="1"/>
    <col min="1550" max="1550" width="10.140625" style="2" customWidth="1"/>
    <col min="1551" max="1551" width="11.85546875" style="2" customWidth="1"/>
    <col min="1552" max="1552" width="9.140625" style="2"/>
    <col min="1553" max="1553" width="15" style="2" customWidth="1"/>
    <col min="1554" max="1554" width="11" style="2" customWidth="1"/>
    <col min="1555" max="1555" width="9.140625" style="2"/>
    <col min="1556" max="1556" width="12.140625" style="2" customWidth="1"/>
    <col min="1557" max="1792" width="9.140625" style="2"/>
    <col min="1793" max="1793" width="59" style="2" customWidth="1"/>
    <col min="1794" max="1794" width="5.140625" style="2" customWidth="1"/>
    <col min="1795" max="1795" width="15.710937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26.140625" style="2" customWidth="1"/>
    <col min="1804" max="1804" width="5.140625" style="2" customWidth="1"/>
    <col min="1805" max="1805" width="3.42578125" style="2" customWidth="1"/>
    <col min="1806" max="1806" width="10.140625" style="2" customWidth="1"/>
    <col min="1807" max="1807" width="11.85546875" style="2" customWidth="1"/>
    <col min="1808" max="1808" width="9.140625" style="2"/>
    <col min="1809" max="1809" width="15" style="2" customWidth="1"/>
    <col min="1810" max="1810" width="11" style="2" customWidth="1"/>
    <col min="1811" max="1811" width="9.140625" style="2"/>
    <col min="1812" max="1812" width="12.140625" style="2" customWidth="1"/>
    <col min="1813" max="2048" width="9.140625" style="2"/>
    <col min="2049" max="2049" width="59" style="2" customWidth="1"/>
    <col min="2050" max="2050" width="5.140625" style="2" customWidth="1"/>
    <col min="2051" max="2051" width="15.710937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26.140625" style="2" customWidth="1"/>
    <col min="2060" max="2060" width="5.140625" style="2" customWidth="1"/>
    <col min="2061" max="2061" width="3.42578125" style="2" customWidth="1"/>
    <col min="2062" max="2062" width="10.140625" style="2" customWidth="1"/>
    <col min="2063" max="2063" width="11.85546875" style="2" customWidth="1"/>
    <col min="2064" max="2064" width="9.140625" style="2"/>
    <col min="2065" max="2065" width="15" style="2" customWidth="1"/>
    <col min="2066" max="2066" width="11" style="2" customWidth="1"/>
    <col min="2067" max="2067" width="9.140625" style="2"/>
    <col min="2068" max="2068" width="12.140625" style="2" customWidth="1"/>
    <col min="2069" max="2304" width="9.140625" style="2"/>
    <col min="2305" max="2305" width="59" style="2" customWidth="1"/>
    <col min="2306" max="2306" width="5.140625" style="2" customWidth="1"/>
    <col min="2307" max="2307" width="15.710937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26.140625" style="2" customWidth="1"/>
    <col min="2316" max="2316" width="5.140625" style="2" customWidth="1"/>
    <col min="2317" max="2317" width="3.42578125" style="2" customWidth="1"/>
    <col min="2318" max="2318" width="10.140625" style="2" customWidth="1"/>
    <col min="2319" max="2319" width="11.85546875" style="2" customWidth="1"/>
    <col min="2320" max="2320" width="9.140625" style="2"/>
    <col min="2321" max="2321" width="15" style="2" customWidth="1"/>
    <col min="2322" max="2322" width="11" style="2" customWidth="1"/>
    <col min="2323" max="2323" width="9.140625" style="2"/>
    <col min="2324" max="2324" width="12.140625" style="2" customWidth="1"/>
    <col min="2325" max="2560" width="9.140625" style="2"/>
    <col min="2561" max="2561" width="59" style="2" customWidth="1"/>
    <col min="2562" max="2562" width="5.140625" style="2" customWidth="1"/>
    <col min="2563" max="2563" width="15.710937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26.140625" style="2" customWidth="1"/>
    <col min="2572" max="2572" width="5.140625" style="2" customWidth="1"/>
    <col min="2573" max="2573" width="3.42578125" style="2" customWidth="1"/>
    <col min="2574" max="2574" width="10.140625" style="2" customWidth="1"/>
    <col min="2575" max="2575" width="11.85546875" style="2" customWidth="1"/>
    <col min="2576" max="2576" width="9.140625" style="2"/>
    <col min="2577" max="2577" width="15" style="2" customWidth="1"/>
    <col min="2578" max="2578" width="11" style="2" customWidth="1"/>
    <col min="2579" max="2579" width="9.140625" style="2"/>
    <col min="2580" max="2580" width="12.140625" style="2" customWidth="1"/>
    <col min="2581" max="2816" width="9.140625" style="2"/>
    <col min="2817" max="2817" width="59" style="2" customWidth="1"/>
    <col min="2818" max="2818" width="5.140625" style="2" customWidth="1"/>
    <col min="2819" max="2819" width="15.710937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26.140625" style="2" customWidth="1"/>
    <col min="2828" max="2828" width="5.140625" style="2" customWidth="1"/>
    <col min="2829" max="2829" width="3.42578125" style="2" customWidth="1"/>
    <col min="2830" max="2830" width="10.140625" style="2" customWidth="1"/>
    <col min="2831" max="2831" width="11.85546875" style="2" customWidth="1"/>
    <col min="2832" max="2832" width="9.140625" style="2"/>
    <col min="2833" max="2833" width="15" style="2" customWidth="1"/>
    <col min="2834" max="2834" width="11" style="2" customWidth="1"/>
    <col min="2835" max="2835" width="9.140625" style="2"/>
    <col min="2836" max="2836" width="12.140625" style="2" customWidth="1"/>
    <col min="2837" max="3072" width="9.140625" style="2"/>
    <col min="3073" max="3073" width="59" style="2" customWidth="1"/>
    <col min="3074" max="3074" width="5.140625" style="2" customWidth="1"/>
    <col min="3075" max="3075" width="15.710937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26.140625" style="2" customWidth="1"/>
    <col min="3084" max="3084" width="5.140625" style="2" customWidth="1"/>
    <col min="3085" max="3085" width="3.42578125" style="2" customWidth="1"/>
    <col min="3086" max="3086" width="10.140625" style="2" customWidth="1"/>
    <col min="3087" max="3087" width="11.85546875" style="2" customWidth="1"/>
    <col min="3088" max="3088" width="9.140625" style="2"/>
    <col min="3089" max="3089" width="15" style="2" customWidth="1"/>
    <col min="3090" max="3090" width="11" style="2" customWidth="1"/>
    <col min="3091" max="3091" width="9.140625" style="2"/>
    <col min="3092" max="3092" width="12.140625" style="2" customWidth="1"/>
    <col min="3093" max="3328" width="9.140625" style="2"/>
    <col min="3329" max="3329" width="59" style="2" customWidth="1"/>
    <col min="3330" max="3330" width="5.140625" style="2" customWidth="1"/>
    <col min="3331" max="3331" width="15.710937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26.140625" style="2" customWidth="1"/>
    <col min="3340" max="3340" width="5.140625" style="2" customWidth="1"/>
    <col min="3341" max="3341" width="3.42578125" style="2" customWidth="1"/>
    <col min="3342" max="3342" width="10.140625" style="2" customWidth="1"/>
    <col min="3343" max="3343" width="11.85546875" style="2" customWidth="1"/>
    <col min="3344" max="3344" width="9.140625" style="2"/>
    <col min="3345" max="3345" width="15" style="2" customWidth="1"/>
    <col min="3346" max="3346" width="11" style="2" customWidth="1"/>
    <col min="3347" max="3347" width="9.140625" style="2"/>
    <col min="3348" max="3348" width="12.140625" style="2" customWidth="1"/>
    <col min="3349" max="3584" width="9.140625" style="2"/>
    <col min="3585" max="3585" width="59" style="2" customWidth="1"/>
    <col min="3586" max="3586" width="5.140625" style="2" customWidth="1"/>
    <col min="3587" max="3587" width="15.710937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26.140625" style="2" customWidth="1"/>
    <col min="3596" max="3596" width="5.140625" style="2" customWidth="1"/>
    <col min="3597" max="3597" width="3.42578125" style="2" customWidth="1"/>
    <col min="3598" max="3598" width="10.140625" style="2" customWidth="1"/>
    <col min="3599" max="3599" width="11.85546875" style="2" customWidth="1"/>
    <col min="3600" max="3600" width="9.140625" style="2"/>
    <col min="3601" max="3601" width="15" style="2" customWidth="1"/>
    <col min="3602" max="3602" width="11" style="2" customWidth="1"/>
    <col min="3603" max="3603" width="9.140625" style="2"/>
    <col min="3604" max="3604" width="12.140625" style="2" customWidth="1"/>
    <col min="3605" max="3840" width="9.140625" style="2"/>
    <col min="3841" max="3841" width="59" style="2" customWidth="1"/>
    <col min="3842" max="3842" width="5.140625" style="2" customWidth="1"/>
    <col min="3843" max="3843" width="15.710937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26.140625" style="2" customWidth="1"/>
    <col min="3852" max="3852" width="5.140625" style="2" customWidth="1"/>
    <col min="3853" max="3853" width="3.42578125" style="2" customWidth="1"/>
    <col min="3854" max="3854" width="10.140625" style="2" customWidth="1"/>
    <col min="3855" max="3855" width="11.85546875" style="2" customWidth="1"/>
    <col min="3856" max="3856" width="9.140625" style="2"/>
    <col min="3857" max="3857" width="15" style="2" customWidth="1"/>
    <col min="3858" max="3858" width="11" style="2" customWidth="1"/>
    <col min="3859" max="3859" width="9.140625" style="2"/>
    <col min="3860" max="3860" width="12.140625" style="2" customWidth="1"/>
    <col min="3861" max="4096" width="9.140625" style="2"/>
    <col min="4097" max="4097" width="59" style="2" customWidth="1"/>
    <col min="4098" max="4098" width="5.140625" style="2" customWidth="1"/>
    <col min="4099" max="4099" width="15.710937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26.140625" style="2" customWidth="1"/>
    <col min="4108" max="4108" width="5.140625" style="2" customWidth="1"/>
    <col min="4109" max="4109" width="3.42578125" style="2" customWidth="1"/>
    <col min="4110" max="4110" width="10.140625" style="2" customWidth="1"/>
    <col min="4111" max="4111" width="11.85546875" style="2" customWidth="1"/>
    <col min="4112" max="4112" width="9.140625" style="2"/>
    <col min="4113" max="4113" width="15" style="2" customWidth="1"/>
    <col min="4114" max="4114" width="11" style="2" customWidth="1"/>
    <col min="4115" max="4115" width="9.140625" style="2"/>
    <col min="4116" max="4116" width="12.140625" style="2" customWidth="1"/>
    <col min="4117" max="4352" width="9.140625" style="2"/>
    <col min="4353" max="4353" width="59" style="2" customWidth="1"/>
    <col min="4354" max="4354" width="5.140625" style="2" customWidth="1"/>
    <col min="4355" max="4355" width="15.710937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26.140625" style="2" customWidth="1"/>
    <col min="4364" max="4364" width="5.140625" style="2" customWidth="1"/>
    <col min="4365" max="4365" width="3.42578125" style="2" customWidth="1"/>
    <col min="4366" max="4366" width="10.140625" style="2" customWidth="1"/>
    <col min="4367" max="4367" width="11.85546875" style="2" customWidth="1"/>
    <col min="4368" max="4368" width="9.140625" style="2"/>
    <col min="4369" max="4369" width="15" style="2" customWidth="1"/>
    <col min="4370" max="4370" width="11" style="2" customWidth="1"/>
    <col min="4371" max="4371" width="9.140625" style="2"/>
    <col min="4372" max="4372" width="12.140625" style="2" customWidth="1"/>
    <col min="4373" max="4608" width="9.140625" style="2"/>
    <col min="4609" max="4609" width="59" style="2" customWidth="1"/>
    <col min="4610" max="4610" width="5.140625" style="2" customWidth="1"/>
    <col min="4611" max="4611" width="15.710937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26.140625" style="2" customWidth="1"/>
    <col min="4620" max="4620" width="5.140625" style="2" customWidth="1"/>
    <col min="4621" max="4621" width="3.42578125" style="2" customWidth="1"/>
    <col min="4622" max="4622" width="10.140625" style="2" customWidth="1"/>
    <col min="4623" max="4623" width="11.85546875" style="2" customWidth="1"/>
    <col min="4624" max="4624" width="9.140625" style="2"/>
    <col min="4625" max="4625" width="15" style="2" customWidth="1"/>
    <col min="4626" max="4626" width="11" style="2" customWidth="1"/>
    <col min="4627" max="4627" width="9.140625" style="2"/>
    <col min="4628" max="4628" width="12.140625" style="2" customWidth="1"/>
    <col min="4629" max="4864" width="9.140625" style="2"/>
    <col min="4865" max="4865" width="59" style="2" customWidth="1"/>
    <col min="4866" max="4866" width="5.140625" style="2" customWidth="1"/>
    <col min="4867" max="4867" width="15.710937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26.140625" style="2" customWidth="1"/>
    <col min="4876" max="4876" width="5.140625" style="2" customWidth="1"/>
    <col min="4877" max="4877" width="3.42578125" style="2" customWidth="1"/>
    <col min="4878" max="4878" width="10.140625" style="2" customWidth="1"/>
    <col min="4879" max="4879" width="11.85546875" style="2" customWidth="1"/>
    <col min="4880" max="4880" width="9.140625" style="2"/>
    <col min="4881" max="4881" width="15" style="2" customWidth="1"/>
    <col min="4882" max="4882" width="11" style="2" customWidth="1"/>
    <col min="4883" max="4883" width="9.140625" style="2"/>
    <col min="4884" max="4884" width="12.140625" style="2" customWidth="1"/>
    <col min="4885" max="5120" width="9.140625" style="2"/>
    <col min="5121" max="5121" width="59" style="2" customWidth="1"/>
    <col min="5122" max="5122" width="5.140625" style="2" customWidth="1"/>
    <col min="5123" max="5123" width="15.710937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26.140625" style="2" customWidth="1"/>
    <col min="5132" max="5132" width="5.140625" style="2" customWidth="1"/>
    <col min="5133" max="5133" width="3.42578125" style="2" customWidth="1"/>
    <col min="5134" max="5134" width="10.140625" style="2" customWidth="1"/>
    <col min="5135" max="5135" width="11.85546875" style="2" customWidth="1"/>
    <col min="5136" max="5136" width="9.140625" style="2"/>
    <col min="5137" max="5137" width="15" style="2" customWidth="1"/>
    <col min="5138" max="5138" width="11" style="2" customWidth="1"/>
    <col min="5139" max="5139" width="9.140625" style="2"/>
    <col min="5140" max="5140" width="12.140625" style="2" customWidth="1"/>
    <col min="5141" max="5376" width="9.140625" style="2"/>
    <col min="5377" max="5377" width="59" style="2" customWidth="1"/>
    <col min="5378" max="5378" width="5.140625" style="2" customWidth="1"/>
    <col min="5379" max="5379" width="15.710937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26.140625" style="2" customWidth="1"/>
    <col min="5388" max="5388" width="5.140625" style="2" customWidth="1"/>
    <col min="5389" max="5389" width="3.42578125" style="2" customWidth="1"/>
    <col min="5390" max="5390" width="10.140625" style="2" customWidth="1"/>
    <col min="5391" max="5391" width="11.85546875" style="2" customWidth="1"/>
    <col min="5392" max="5392" width="9.140625" style="2"/>
    <col min="5393" max="5393" width="15" style="2" customWidth="1"/>
    <col min="5394" max="5394" width="11" style="2" customWidth="1"/>
    <col min="5395" max="5395" width="9.140625" style="2"/>
    <col min="5396" max="5396" width="12.140625" style="2" customWidth="1"/>
    <col min="5397" max="5632" width="9.140625" style="2"/>
    <col min="5633" max="5633" width="59" style="2" customWidth="1"/>
    <col min="5634" max="5634" width="5.140625" style="2" customWidth="1"/>
    <col min="5635" max="5635" width="15.710937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26.140625" style="2" customWidth="1"/>
    <col min="5644" max="5644" width="5.140625" style="2" customWidth="1"/>
    <col min="5645" max="5645" width="3.42578125" style="2" customWidth="1"/>
    <col min="5646" max="5646" width="10.140625" style="2" customWidth="1"/>
    <col min="5647" max="5647" width="11.85546875" style="2" customWidth="1"/>
    <col min="5648" max="5648" width="9.140625" style="2"/>
    <col min="5649" max="5649" width="15" style="2" customWidth="1"/>
    <col min="5650" max="5650" width="11" style="2" customWidth="1"/>
    <col min="5651" max="5651" width="9.140625" style="2"/>
    <col min="5652" max="5652" width="12.140625" style="2" customWidth="1"/>
    <col min="5653" max="5888" width="9.140625" style="2"/>
    <col min="5889" max="5889" width="59" style="2" customWidth="1"/>
    <col min="5890" max="5890" width="5.140625" style="2" customWidth="1"/>
    <col min="5891" max="5891" width="15.710937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26.140625" style="2" customWidth="1"/>
    <col min="5900" max="5900" width="5.140625" style="2" customWidth="1"/>
    <col min="5901" max="5901" width="3.42578125" style="2" customWidth="1"/>
    <col min="5902" max="5902" width="10.140625" style="2" customWidth="1"/>
    <col min="5903" max="5903" width="11.85546875" style="2" customWidth="1"/>
    <col min="5904" max="5904" width="9.140625" style="2"/>
    <col min="5905" max="5905" width="15" style="2" customWidth="1"/>
    <col min="5906" max="5906" width="11" style="2" customWidth="1"/>
    <col min="5907" max="5907" width="9.140625" style="2"/>
    <col min="5908" max="5908" width="12.140625" style="2" customWidth="1"/>
    <col min="5909" max="6144" width="9.140625" style="2"/>
    <col min="6145" max="6145" width="59" style="2" customWidth="1"/>
    <col min="6146" max="6146" width="5.140625" style="2" customWidth="1"/>
    <col min="6147" max="6147" width="15.710937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26.140625" style="2" customWidth="1"/>
    <col min="6156" max="6156" width="5.140625" style="2" customWidth="1"/>
    <col min="6157" max="6157" width="3.42578125" style="2" customWidth="1"/>
    <col min="6158" max="6158" width="10.140625" style="2" customWidth="1"/>
    <col min="6159" max="6159" width="11.85546875" style="2" customWidth="1"/>
    <col min="6160" max="6160" width="9.140625" style="2"/>
    <col min="6161" max="6161" width="15" style="2" customWidth="1"/>
    <col min="6162" max="6162" width="11" style="2" customWidth="1"/>
    <col min="6163" max="6163" width="9.140625" style="2"/>
    <col min="6164" max="6164" width="12.140625" style="2" customWidth="1"/>
    <col min="6165" max="6400" width="9.140625" style="2"/>
    <col min="6401" max="6401" width="59" style="2" customWidth="1"/>
    <col min="6402" max="6402" width="5.140625" style="2" customWidth="1"/>
    <col min="6403" max="6403" width="15.710937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26.140625" style="2" customWidth="1"/>
    <col min="6412" max="6412" width="5.140625" style="2" customWidth="1"/>
    <col min="6413" max="6413" width="3.42578125" style="2" customWidth="1"/>
    <col min="6414" max="6414" width="10.140625" style="2" customWidth="1"/>
    <col min="6415" max="6415" width="11.85546875" style="2" customWidth="1"/>
    <col min="6416" max="6416" width="9.140625" style="2"/>
    <col min="6417" max="6417" width="15" style="2" customWidth="1"/>
    <col min="6418" max="6418" width="11" style="2" customWidth="1"/>
    <col min="6419" max="6419" width="9.140625" style="2"/>
    <col min="6420" max="6420" width="12.140625" style="2" customWidth="1"/>
    <col min="6421" max="6656" width="9.140625" style="2"/>
    <col min="6657" max="6657" width="59" style="2" customWidth="1"/>
    <col min="6658" max="6658" width="5.140625" style="2" customWidth="1"/>
    <col min="6659" max="6659" width="15.710937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26.140625" style="2" customWidth="1"/>
    <col min="6668" max="6668" width="5.140625" style="2" customWidth="1"/>
    <col min="6669" max="6669" width="3.42578125" style="2" customWidth="1"/>
    <col min="6670" max="6670" width="10.140625" style="2" customWidth="1"/>
    <col min="6671" max="6671" width="11.85546875" style="2" customWidth="1"/>
    <col min="6672" max="6672" width="9.140625" style="2"/>
    <col min="6673" max="6673" width="15" style="2" customWidth="1"/>
    <col min="6674" max="6674" width="11" style="2" customWidth="1"/>
    <col min="6675" max="6675" width="9.140625" style="2"/>
    <col min="6676" max="6676" width="12.140625" style="2" customWidth="1"/>
    <col min="6677" max="6912" width="9.140625" style="2"/>
    <col min="6913" max="6913" width="59" style="2" customWidth="1"/>
    <col min="6914" max="6914" width="5.140625" style="2" customWidth="1"/>
    <col min="6915" max="6915" width="15.710937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26.140625" style="2" customWidth="1"/>
    <col min="6924" max="6924" width="5.140625" style="2" customWidth="1"/>
    <col min="6925" max="6925" width="3.42578125" style="2" customWidth="1"/>
    <col min="6926" max="6926" width="10.140625" style="2" customWidth="1"/>
    <col min="6927" max="6927" width="11.85546875" style="2" customWidth="1"/>
    <col min="6928" max="6928" width="9.140625" style="2"/>
    <col min="6929" max="6929" width="15" style="2" customWidth="1"/>
    <col min="6930" max="6930" width="11" style="2" customWidth="1"/>
    <col min="6931" max="6931" width="9.140625" style="2"/>
    <col min="6932" max="6932" width="12.140625" style="2" customWidth="1"/>
    <col min="6933" max="7168" width="9.140625" style="2"/>
    <col min="7169" max="7169" width="59" style="2" customWidth="1"/>
    <col min="7170" max="7170" width="5.140625" style="2" customWidth="1"/>
    <col min="7171" max="7171" width="15.710937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26.140625" style="2" customWidth="1"/>
    <col min="7180" max="7180" width="5.140625" style="2" customWidth="1"/>
    <col min="7181" max="7181" width="3.42578125" style="2" customWidth="1"/>
    <col min="7182" max="7182" width="10.140625" style="2" customWidth="1"/>
    <col min="7183" max="7183" width="11.85546875" style="2" customWidth="1"/>
    <col min="7184" max="7184" width="9.140625" style="2"/>
    <col min="7185" max="7185" width="15" style="2" customWidth="1"/>
    <col min="7186" max="7186" width="11" style="2" customWidth="1"/>
    <col min="7187" max="7187" width="9.140625" style="2"/>
    <col min="7188" max="7188" width="12.140625" style="2" customWidth="1"/>
    <col min="7189" max="7424" width="9.140625" style="2"/>
    <col min="7425" max="7425" width="59" style="2" customWidth="1"/>
    <col min="7426" max="7426" width="5.140625" style="2" customWidth="1"/>
    <col min="7427" max="7427" width="15.710937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26.140625" style="2" customWidth="1"/>
    <col min="7436" max="7436" width="5.140625" style="2" customWidth="1"/>
    <col min="7437" max="7437" width="3.42578125" style="2" customWidth="1"/>
    <col min="7438" max="7438" width="10.140625" style="2" customWidth="1"/>
    <col min="7439" max="7439" width="11.85546875" style="2" customWidth="1"/>
    <col min="7440" max="7440" width="9.140625" style="2"/>
    <col min="7441" max="7441" width="15" style="2" customWidth="1"/>
    <col min="7442" max="7442" width="11" style="2" customWidth="1"/>
    <col min="7443" max="7443" width="9.140625" style="2"/>
    <col min="7444" max="7444" width="12.140625" style="2" customWidth="1"/>
    <col min="7445" max="7680" width="9.140625" style="2"/>
    <col min="7681" max="7681" width="59" style="2" customWidth="1"/>
    <col min="7682" max="7682" width="5.140625" style="2" customWidth="1"/>
    <col min="7683" max="7683" width="15.710937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26.140625" style="2" customWidth="1"/>
    <col min="7692" max="7692" width="5.140625" style="2" customWidth="1"/>
    <col min="7693" max="7693" width="3.42578125" style="2" customWidth="1"/>
    <col min="7694" max="7694" width="10.140625" style="2" customWidth="1"/>
    <col min="7695" max="7695" width="11.85546875" style="2" customWidth="1"/>
    <col min="7696" max="7696" width="9.140625" style="2"/>
    <col min="7697" max="7697" width="15" style="2" customWidth="1"/>
    <col min="7698" max="7698" width="11" style="2" customWidth="1"/>
    <col min="7699" max="7699" width="9.140625" style="2"/>
    <col min="7700" max="7700" width="12.140625" style="2" customWidth="1"/>
    <col min="7701" max="7936" width="9.140625" style="2"/>
    <col min="7937" max="7937" width="59" style="2" customWidth="1"/>
    <col min="7938" max="7938" width="5.140625" style="2" customWidth="1"/>
    <col min="7939" max="7939" width="15.710937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26.140625" style="2" customWidth="1"/>
    <col min="7948" max="7948" width="5.140625" style="2" customWidth="1"/>
    <col min="7949" max="7949" width="3.42578125" style="2" customWidth="1"/>
    <col min="7950" max="7950" width="10.140625" style="2" customWidth="1"/>
    <col min="7951" max="7951" width="11.85546875" style="2" customWidth="1"/>
    <col min="7952" max="7952" width="9.140625" style="2"/>
    <col min="7953" max="7953" width="15" style="2" customWidth="1"/>
    <col min="7954" max="7954" width="11" style="2" customWidth="1"/>
    <col min="7955" max="7955" width="9.140625" style="2"/>
    <col min="7956" max="7956" width="12.140625" style="2" customWidth="1"/>
    <col min="7957" max="8192" width="9.140625" style="2"/>
    <col min="8193" max="8193" width="59" style="2" customWidth="1"/>
    <col min="8194" max="8194" width="5.140625" style="2" customWidth="1"/>
    <col min="8195" max="8195" width="15.710937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26.140625" style="2" customWidth="1"/>
    <col min="8204" max="8204" width="5.140625" style="2" customWidth="1"/>
    <col min="8205" max="8205" width="3.42578125" style="2" customWidth="1"/>
    <col min="8206" max="8206" width="10.140625" style="2" customWidth="1"/>
    <col min="8207" max="8207" width="11.85546875" style="2" customWidth="1"/>
    <col min="8208" max="8208" width="9.140625" style="2"/>
    <col min="8209" max="8209" width="15" style="2" customWidth="1"/>
    <col min="8210" max="8210" width="11" style="2" customWidth="1"/>
    <col min="8211" max="8211" width="9.140625" style="2"/>
    <col min="8212" max="8212" width="12.140625" style="2" customWidth="1"/>
    <col min="8213" max="8448" width="9.140625" style="2"/>
    <col min="8449" max="8449" width="59" style="2" customWidth="1"/>
    <col min="8450" max="8450" width="5.140625" style="2" customWidth="1"/>
    <col min="8451" max="8451" width="15.710937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26.140625" style="2" customWidth="1"/>
    <col min="8460" max="8460" width="5.140625" style="2" customWidth="1"/>
    <col min="8461" max="8461" width="3.42578125" style="2" customWidth="1"/>
    <col min="8462" max="8462" width="10.140625" style="2" customWidth="1"/>
    <col min="8463" max="8463" width="11.85546875" style="2" customWidth="1"/>
    <col min="8464" max="8464" width="9.140625" style="2"/>
    <col min="8465" max="8465" width="15" style="2" customWidth="1"/>
    <col min="8466" max="8466" width="11" style="2" customWidth="1"/>
    <col min="8467" max="8467" width="9.140625" style="2"/>
    <col min="8468" max="8468" width="12.140625" style="2" customWidth="1"/>
    <col min="8469" max="8704" width="9.140625" style="2"/>
    <col min="8705" max="8705" width="59" style="2" customWidth="1"/>
    <col min="8706" max="8706" width="5.140625" style="2" customWidth="1"/>
    <col min="8707" max="8707" width="15.710937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26.140625" style="2" customWidth="1"/>
    <col min="8716" max="8716" width="5.140625" style="2" customWidth="1"/>
    <col min="8717" max="8717" width="3.42578125" style="2" customWidth="1"/>
    <col min="8718" max="8718" width="10.140625" style="2" customWidth="1"/>
    <col min="8719" max="8719" width="11.85546875" style="2" customWidth="1"/>
    <col min="8720" max="8720" width="9.140625" style="2"/>
    <col min="8721" max="8721" width="15" style="2" customWidth="1"/>
    <col min="8722" max="8722" width="11" style="2" customWidth="1"/>
    <col min="8723" max="8723" width="9.140625" style="2"/>
    <col min="8724" max="8724" width="12.140625" style="2" customWidth="1"/>
    <col min="8725" max="8960" width="9.140625" style="2"/>
    <col min="8961" max="8961" width="59" style="2" customWidth="1"/>
    <col min="8962" max="8962" width="5.140625" style="2" customWidth="1"/>
    <col min="8963" max="8963" width="15.710937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26.140625" style="2" customWidth="1"/>
    <col min="8972" max="8972" width="5.140625" style="2" customWidth="1"/>
    <col min="8973" max="8973" width="3.42578125" style="2" customWidth="1"/>
    <col min="8974" max="8974" width="10.140625" style="2" customWidth="1"/>
    <col min="8975" max="8975" width="11.85546875" style="2" customWidth="1"/>
    <col min="8976" max="8976" width="9.140625" style="2"/>
    <col min="8977" max="8977" width="15" style="2" customWidth="1"/>
    <col min="8978" max="8978" width="11" style="2" customWidth="1"/>
    <col min="8979" max="8979" width="9.140625" style="2"/>
    <col min="8980" max="8980" width="12.140625" style="2" customWidth="1"/>
    <col min="8981" max="9216" width="9.140625" style="2"/>
    <col min="9217" max="9217" width="59" style="2" customWidth="1"/>
    <col min="9218" max="9218" width="5.140625" style="2" customWidth="1"/>
    <col min="9219" max="9219" width="15.710937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26.140625" style="2" customWidth="1"/>
    <col min="9228" max="9228" width="5.140625" style="2" customWidth="1"/>
    <col min="9229" max="9229" width="3.42578125" style="2" customWidth="1"/>
    <col min="9230" max="9230" width="10.140625" style="2" customWidth="1"/>
    <col min="9231" max="9231" width="11.85546875" style="2" customWidth="1"/>
    <col min="9232" max="9232" width="9.140625" style="2"/>
    <col min="9233" max="9233" width="15" style="2" customWidth="1"/>
    <col min="9234" max="9234" width="11" style="2" customWidth="1"/>
    <col min="9235" max="9235" width="9.140625" style="2"/>
    <col min="9236" max="9236" width="12.140625" style="2" customWidth="1"/>
    <col min="9237" max="9472" width="9.140625" style="2"/>
    <col min="9473" max="9473" width="59" style="2" customWidth="1"/>
    <col min="9474" max="9474" width="5.140625" style="2" customWidth="1"/>
    <col min="9475" max="9475" width="15.710937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26.140625" style="2" customWidth="1"/>
    <col min="9484" max="9484" width="5.140625" style="2" customWidth="1"/>
    <col min="9485" max="9485" width="3.42578125" style="2" customWidth="1"/>
    <col min="9486" max="9486" width="10.140625" style="2" customWidth="1"/>
    <col min="9487" max="9487" width="11.85546875" style="2" customWidth="1"/>
    <col min="9488" max="9488" width="9.140625" style="2"/>
    <col min="9489" max="9489" width="15" style="2" customWidth="1"/>
    <col min="9490" max="9490" width="11" style="2" customWidth="1"/>
    <col min="9491" max="9491" width="9.140625" style="2"/>
    <col min="9492" max="9492" width="12.140625" style="2" customWidth="1"/>
    <col min="9493" max="9728" width="9.140625" style="2"/>
    <col min="9729" max="9729" width="59" style="2" customWidth="1"/>
    <col min="9730" max="9730" width="5.140625" style="2" customWidth="1"/>
    <col min="9731" max="9731" width="15.710937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26.140625" style="2" customWidth="1"/>
    <col min="9740" max="9740" width="5.140625" style="2" customWidth="1"/>
    <col min="9741" max="9741" width="3.42578125" style="2" customWidth="1"/>
    <col min="9742" max="9742" width="10.140625" style="2" customWidth="1"/>
    <col min="9743" max="9743" width="11.85546875" style="2" customWidth="1"/>
    <col min="9744" max="9744" width="9.140625" style="2"/>
    <col min="9745" max="9745" width="15" style="2" customWidth="1"/>
    <col min="9746" max="9746" width="11" style="2" customWidth="1"/>
    <col min="9747" max="9747" width="9.140625" style="2"/>
    <col min="9748" max="9748" width="12.140625" style="2" customWidth="1"/>
    <col min="9749" max="9984" width="9.140625" style="2"/>
    <col min="9985" max="9985" width="59" style="2" customWidth="1"/>
    <col min="9986" max="9986" width="5.140625" style="2" customWidth="1"/>
    <col min="9987" max="9987" width="15.710937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26.140625" style="2" customWidth="1"/>
    <col min="9996" max="9996" width="5.140625" style="2" customWidth="1"/>
    <col min="9997" max="9997" width="3.42578125" style="2" customWidth="1"/>
    <col min="9998" max="9998" width="10.140625" style="2" customWidth="1"/>
    <col min="9999" max="9999" width="11.85546875" style="2" customWidth="1"/>
    <col min="10000" max="10000" width="9.140625" style="2"/>
    <col min="10001" max="10001" width="15" style="2" customWidth="1"/>
    <col min="10002" max="10002" width="11" style="2" customWidth="1"/>
    <col min="10003" max="10003" width="9.140625" style="2"/>
    <col min="10004" max="10004" width="12.140625" style="2" customWidth="1"/>
    <col min="10005" max="10240" width="9.140625" style="2"/>
    <col min="10241" max="10241" width="59" style="2" customWidth="1"/>
    <col min="10242" max="10242" width="5.140625" style="2" customWidth="1"/>
    <col min="10243" max="10243" width="15.710937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26.140625" style="2" customWidth="1"/>
    <col min="10252" max="10252" width="5.140625" style="2" customWidth="1"/>
    <col min="10253" max="10253" width="3.42578125" style="2" customWidth="1"/>
    <col min="10254" max="10254" width="10.140625" style="2" customWidth="1"/>
    <col min="10255" max="10255" width="11.85546875" style="2" customWidth="1"/>
    <col min="10256" max="10256" width="9.140625" style="2"/>
    <col min="10257" max="10257" width="15" style="2" customWidth="1"/>
    <col min="10258" max="10258" width="11" style="2" customWidth="1"/>
    <col min="10259" max="10259" width="9.140625" style="2"/>
    <col min="10260" max="10260" width="12.140625" style="2" customWidth="1"/>
    <col min="10261" max="10496" width="9.140625" style="2"/>
    <col min="10497" max="10497" width="59" style="2" customWidth="1"/>
    <col min="10498" max="10498" width="5.140625" style="2" customWidth="1"/>
    <col min="10499" max="10499" width="15.710937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26.140625" style="2" customWidth="1"/>
    <col min="10508" max="10508" width="5.140625" style="2" customWidth="1"/>
    <col min="10509" max="10509" width="3.42578125" style="2" customWidth="1"/>
    <col min="10510" max="10510" width="10.140625" style="2" customWidth="1"/>
    <col min="10511" max="10511" width="11.85546875" style="2" customWidth="1"/>
    <col min="10512" max="10512" width="9.140625" style="2"/>
    <col min="10513" max="10513" width="15" style="2" customWidth="1"/>
    <col min="10514" max="10514" width="11" style="2" customWidth="1"/>
    <col min="10515" max="10515" width="9.140625" style="2"/>
    <col min="10516" max="10516" width="12.140625" style="2" customWidth="1"/>
    <col min="10517" max="10752" width="9.140625" style="2"/>
    <col min="10753" max="10753" width="59" style="2" customWidth="1"/>
    <col min="10754" max="10754" width="5.140625" style="2" customWidth="1"/>
    <col min="10755" max="10755" width="15.710937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26.140625" style="2" customWidth="1"/>
    <col min="10764" max="10764" width="5.140625" style="2" customWidth="1"/>
    <col min="10765" max="10765" width="3.42578125" style="2" customWidth="1"/>
    <col min="10766" max="10766" width="10.140625" style="2" customWidth="1"/>
    <col min="10767" max="10767" width="11.85546875" style="2" customWidth="1"/>
    <col min="10768" max="10768" width="9.140625" style="2"/>
    <col min="10769" max="10769" width="15" style="2" customWidth="1"/>
    <col min="10770" max="10770" width="11" style="2" customWidth="1"/>
    <col min="10771" max="10771" width="9.140625" style="2"/>
    <col min="10772" max="10772" width="12.140625" style="2" customWidth="1"/>
    <col min="10773" max="11008" width="9.140625" style="2"/>
    <col min="11009" max="11009" width="59" style="2" customWidth="1"/>
    <col min="11010" max="11010" width="5.140625" style="2" customWidth="1"/>
    <col min="11011" max="11011" width="15.710937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26.140625" style="2" customWidth="1"/>
    <col min="11020" max="11020" width="5.140625" style="2" customWidth="1"/>
    <col min="11021" max="11021" width="3.42578125" style="2" customWidth="1"/>
    <col min="11022" max="11022" width="10.140625" style="2" customWidth="1"/>
    <col min="11023" max="11023" width="11.85546875" style="2" customWidth="1"/>
    <col min="11024" max="11024" width="9.140625" style="2"/>
    <col min="11025" max="11025" width="15" style="2" customWidth="1"/>
    <col min="11026" max="11026" width="11" style="2" customWidth="1"/>
    <col min="11027" max="11027" width="9.140625" style="2"/>
    <col min="11028" max="11028" width="12.140625" style="2" customWidth="1"/>
    <col min="11029" max="11264" width="9.140625" style="2"/>
    <col min="11265" max="11265" width="59" style="2" customWidth="1"/>
    <col min="11266" max="11266" width="5.140625" style="2" customWidth="1"/>
    <col min="11267" max="11267" width="15.710937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26.140625" style="2" customWidth="1"/>
    <col min="11276" max="11276" width="5.140625" style="2" customWidth="1"/>
    <col min="11277" max="11277" width="3.42578125" style="2" customWidth="1"/>
    <col min="11278" max="11278" width="10.140625" style="2" customWidth="1"/>
    <col min="11279" max="11279" width="11.85546875" style="2" customWidth="1"/>
    <col min="11280" max="11280" width="9.140625" style="2"/>
    <col min="11281" max="11281" width="15" style="2" customWidth="1"/>
    <col min="11282" max="11282" width="11" style="2" customWidth="1"/>
    <col min="11283" max="11283" width="9.140625" style="2"/>
    <col min="11284" max="11284" width="12.140625" style="2" customWidth="1"/>
    <col min="11285" max="11520" width="9.140625" style="2"/>
    <col min="11521" max="11521" width="59" style="2" customWidth="1"/>
    <col min="11522" max="11522" width="5.140625" style="2" customWidth="1"/>
    <col min="11523" max="11523" width="15.710937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26.140625" style="2" customWidth="1"/>
    <col min="11532" max="11532" width="5.140625" style="2" customWidth="1"/>
    <col min="11533" max="11533" width="3.42578125" style="2" customWidth="1"/>
    <col min="11534" max="11534" width="10.140625" style="2" customWidth="1"/>
    <col min="11535" max="11535" width="11.85546875" style="2" customWidth="1"/>
    <col min="11536" max="11536" width="9.140625" style="2"/>
    <col min="11537" max="11537" width="15" style="2" customWidth="1"/>
    <col min="11538" max="11538" width="11" style="2" customWidth="1"/>
    <col min="11539" max="11539" width="9.140625" style="2"/>
    <col min="11540" max="11540" width="12.140625" style="2" customWidth="1"/>
    <col min="11541" max="11776" width="9.140625" style="2"/>
    <col min="11777" max="11777" width="59" style="2" customWidth="1"/>
    <col min="11778" max="11778" width="5.140625" style="2" customWidth="1"/>
    <col min="11779" max="11779" width="15.710937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26.140625" style="2" customWidth="1"/>
    <col min="11788" max="11788" width="5.140625" style="2" customWidth="1"/>
    <col min="11789" max="11789" width="3.42578125" style="2" customWidth="1"/>
    <col min="11790" max="11790" width="10.140625" style="2" customWidth="1"/>
    <col min="11791" max="11791" width="11.85546875" style="2" customWidth="1"/>
    <col min="11792" max="11792" width="9.140625" style="2"/>
    <col min="11793" max="11793" width="15" style="2" customWidth="1"/>
    <col min="11794" max="11794" width="11" style="2" customWidth="1"/>
    <col min="11795" max="11795" width="9.140625" style="2"/>
    <col min="11796" max="11796" width="12.140625" style="2" customWidth="1"/>
    <col min="11797" max="12032" width="9.140625" style="2"/>
    <col min="12033" max="12033" width="59" style="2" customWidth="1"/>
    <col min="12034" max="12034" width="5.140625" style="2" customWidth="1"/>
    <col min="12035" max="12035" width="15.710937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26.140625" style="2" customWidth="1"/>
    <col min="12044" max="12044" width="5.140625" style="2" customWidth="1"/>
    <col min="12045" max="12045" width="3.42578125" style="2" customWidth="1"/>
    <col min="12046" max="12046" width="10.140625" style="2" customWidth="1"/>
    <col min="12047" max="12047" width="11.85546875" style="2" customWidth="1"/>
    <col min="12048" max="12048" width="9.140625" style="2"/>
    <col min="12049" max="12049" width="15" style="2" customWidth="1"/>
    <col min="12050" max="12050" width="11" style="2" customWidth="1"/>
    <col min="12051" max="12051" width="9.140625" style="2"/>
    <col min="12052" max="12052" width="12.140625" style="2" customWidth="1"/>
    <col min="12053" max="12288" width="9.140625" style="2"/>
    <col min="12289" max="12289" width="59" style="2" customWidth="1"/>
    <col min="12290" max="12290" width="5.140625" style="2" customWidth="1"/>
    <col min="12291" max="12291" width="15.710937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26.140625" style="2" customWidth="1"/>
    <col min="12300" max="12300" width="5.140625" style="2" customWidth="1"/>
    <col min="12301" max="12301" width="3.42578125" style="2" customWidth="1"/>
    <col min="12302" max="12302" width="10.140625" style="2" customWidth="1"/>
    <col min="12303" max="12303" width="11.85546875" style="2" customWidth="1"/>
    <col min="12304" max="12304" width="9.140625" style="2"/>
    <col min="12305" max="12305" width="15" style="2" customWidth="1"/>
    <col min="12306" max="12306" width="11" style="2" customWidth="1"/>
    <col min="12307" max="12307" width="9.140625" style="2"/>
    <col min="12308" max="12308" width="12.140625" style="2" customWidth="1"/>
    <col min="12309" max="12544" width="9.140625" style="2"/>
    <col min="12545" max="12545" width="59" style="2" customWidth="1"/>
    <col min="12546" max="12546" width="5.140625" style="2" customWidth="1"/>
    <col min="12547" max="12547" width="15.710937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26.140625" style="2" customWidth="1"/>
    <col min="12556" max="12556" width="5.140625" style="2" customWidth="1"/>
    <col min="12557" max="12557" width="3.42578125" style="2" customWidth="1"/>
    <col min="12558" max="12558" width="10.140625" style="2" customWidth="1"/>
    <col min="12559" max="12559" width="11.85546875" style="2" customWidth="1"/>
    <col min="12560" max="12560" width="9.140625" style="2"/>
    <col min="12561" max="12561" width="15" style="2" customWidth="1"/>
    <col min="12562" max="12562" width="11" style="2" customWidth="1"/>
    <col min="12563" max="12563" width="9.140625" style="2"/>
    <col min="12564" max="12564" width="12.140625" style="2" customWidth="1"/>
    <col min="12565" max="12800" width="9.140625" style="2"/>
    <col min="12801" max="12801" width="59" style="2" customWidth="1"/>
    <col min="12802" max="12802" width="5.140625" style="2" customWidth="1"/>
    <col min="12803" max="12803" width="15.710937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26.140625" style="2" customWidth="1"/>
    <col min="12812" max="12812" width="5.140625" style="2" customWidth="1"/>
    <col min="12813" max="12813" width="3.42578125" style="2" customWidth="1"/>
    <col min="12814" max="12814" width="10.140625" style="2" customWidth="1"/>
    <col min="12815" max="12815" width="11.85546875" style="2" customWidth="1"/>
    <col min="12816" max="12816" width="9.140625" style="2"/>
    <col min="12817" max="12817" width="15" style="2" customWidth="1"/>
    <col min="12818" max="12818" width="11" style="2" customWidth="1"/>
    <col min="12819" max="12819" width="9.140625" style="2"/>
    <col min="12820" max="12820" width="12.140625" style="2" customWidth="1"/>
    <col min="12821" max="13056" width="9.140625" style="2"/>
    <col min="13057" max="13057" width="59" style="2" customWidth="1"/>
    <col min="13058" max="13058" width="5.140625" style="2" customWidth="1"/>
    <col min="13059" max="13059" width="15.710937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26.140625" style="2" customWidth="1"/>
    <col min="13068" max="13068" width="5.140625" style="2" customWidth="1"/>
    <col min="13069" max="13069" width="3.42578125" style="2" customWidth="1"/>
    <col min="13070" max="13070" width="10.140625" style="2" customWidth="1"/>
    <col min="13071" max="13071" width="11.85546875" style="2" customWidth="1"/>
    <col min="13072" max="13072" width="9.140625" style="2"/>
    <col min="13073" max="13073" width="15" style="2" customWidth="1"/>
    <col min="13074" max="13074" width="11" style="2" customWidth="1"/>
    <col min="13075" max="13075" width="9.140625" style="2"/>
    <col min="13076" max="13076" width="12.140625" style="2" customWidth="1"/>
    <col min="13077" max="13312" width="9.140625" style="2"/>
    <col min="13313" max="13313" width="59" style="2" customWidth="1"/>
    <col min="13314" max="13314" width="5.140625" style="2" customWidth="1"/>
    <col min="13315" max="13315" width="15.710937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26.140625" style="2" customWidth="1"/>
    <col min="13324" max="13324" width="5.140625" style="2" customWidth="1"/>
    <col min="13325" max="13325" width="3.42578125" style="2" customWidth="1"/>
    <col min="13326" max="13326" width="10.140625" style="2" customWidth="1"/>
    <col min="13327" max="13327" width="11.85546875" style="2" customWidth="1"/>
    <col min="13328" max="13328" width="9.140625" style="2"/>
    <col min="13329" max="13329" width="15" style="2" customWidth="1"/>
    <col min="13330" max="13330" width="11" style="2" customWidth="1"/>
    <col min="13331" max="13331" width="9.140625" style="2"/>
    <col min="13332" max="13332" width="12.140625" style="2" customWidth="1"/>
    <col min="13333" max="13568" width="9.140625" style="2"/>
    <col min="13569" max="13569" width="59" style="2" customWidth="1"/>
    <col min="13570" max="13570" width="5.140625" style="2" customWidth="1"/>
    <col min="13571" max="13571" width="15.710937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26.140625" style="2" customWidth="1"/>
    <col min="13580" max="13580" width="5.140625" style="2" customWidth="1"/>
    <col min="13581" max="13581" width="3.42578125" style="2" customWidth="1"/>
    <col min="13582" max="13582" width="10.140625" style="2" customWidth="1"/>
    <col min="13583" max="13583" width="11.85546875" style="2" customWidth="1"/>
    <col min="13584" max="13584" width="9.140625" style="2"/>
    <col min="13585" max="13585" width="15" style="2" customWidth="1"/>
    <col min="13586" max="13586" width="11" style="2" customWidth="1"/>
    <col min="13587" max="13587" width="9.140625" style="2"/>
    <col min="13588" max="13588" width="12.140625" style="2" customWidth="1"/>
    <col min="13589" max="13824" width="9.140625" style="2"/>
    <col min="13825" max="13825" width="59" style="2" customWidth="1"/>
    <col min="13826" max="13826" width="5.140625" style="2" customWidth="1"/>
    <col min="13827" max="13827" width="15.710937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26.140625" style="2" customWidth="1"/>
    <col min="13836" max="13836" width="5.140625" style="2" customWidth="1"/>
    <col min="13837" max="13837" width="3.42578125" style="2" customWidth="1"/>
    <col min="13838" max="13838" width="10.140625" style="2" customWidth="1"/>
    <col min="13839" max="13839" width="11.85546875" style="2" customWidth="1"/>
    <col min="13840" max="13840" width="9.140625" style="2"/>
    <col min="13841" max="13841" width="15" style="2" customWidth="1"/>
    <col min="13842" max="13842" width="11" style="2" customWidth="1"/>
    <col min="13843" max="13843" width="9.140625" style="2"/>
    <col min="13844" max="13844" width="12.140625" style="2" customWidth="1"/>
    <col min="13845" max="14080" width="9.140625" style="2"/>
    <col min="14081" max="14081" width="59" style="2" customWidth="1"/>
    <col min="14082" max="14082" width="5.140625" style="2" customWidth="1"/>
    <col min="14083" max="14083" width="15.710937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26.140625" style="2" customWidth="1"/>
    <col min="14092" max="14092" width="5.140625" style="2" customWidth="1"/>
    <col min="14093" max="14093" width="3.42578125" style="2" customWidth="1"/>
    <col min="14094" max="14094" width="10.140625" style="2" customWidth="1"/>
    <col min="14095" max="14095" width="11.85546875" style="2" customWidth="1"/>
    <col min="14096" max="14096" width="9.140625" style="2"/>
    <col min="14097" max="14097" width="15" style="2" customWidth="1"/>
    <col min="14098" max="14098" width="11" style="2" customWidth="1"/>
    <col min="14099" max="14099" width="9.140625" style="2"/>
    <col min="14100" max="14100" width="12.140625" style="2" customWidth="1"/>
    <col min="14101" max="14336" width="9.140625" style="2"/>
    <col min="14337" max="14337" width="59" style="2" customWidth="1"/>
    <col min="14338" max="14338" width="5.140625" style="2" customWidth="1"/>
    <col min="14339" max="14339" width="15.710937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26.140625" style="2" customWidth="1"/>
    <col min="14348" max="14348" width="5.140625" style="2" customWidth="1"/>
    <col min="14349" max="14349" width="3.42578125" style="2" customWidth="1"/>
    <col min="14350" max="14350" width="10.140625" style="2" customWidth="1"/>
    <col min="14351" max="14351" width="11.85546875" style="2" customWidth="1"/>
    <col min="14352" max="14352" width="9.140625" style="2"/>
    <col min="14353" max="14353" width="15" style="2" customWidth="1"/>
    <col min="14354" max="14354" width="11" style="2" customWidth="1"/>
    <col min="14355" max="14355" width="9.140625" style="2"/>
    <col min="14356" max="14356" width="12.140625" style="2" customWidth="1"/>
    <col min="14357" max="14592" width="9.140625" style="2"/>
    <col min="14593" max="14593" width="59" style="2" customWidth="1"/>
    <col min="14594" max="14594" width="5.140625" style="2" customWidth="1"/>
    <col min="14595" max="14595" width="15.710937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26.140625" style="2" customWidth="1"/>
    <col min="14604" max="14604" width="5.140625" style="2" customWidth="1"/>
    <col min="14605" max="14605" width="3.42578125" style="2" customWidth="1"/>
    <col min="14606" max="14606" width="10.140625" style="2" customWidth="1"/>
    <col min="14607" max="14607" width="11.85546875" style="2" customWidth="1"/>
    <col min="14608" max="14608" width="9.140625" style="2"/>
    <col min="14609" max="14609" width="15" style="2" customWidth="1"/>
    <col min="14610" max="14610" width="11" style="2" customWidth="1"/>
    <col min="14611" max="14611" width="9.140625" style="2"/>
    <col min="14612" max="14612" width="12.140625" style="2" customWidth="1"/>
    <col min="14613" max="14848" width="9.140625" style="2"/>
    <col min="14849" max="14849" width="59" style="2" customWidth="1"/>
    <col min="14850" max="14850" width="5.140625" style="2" customWidth="1"/>
    <col min="14851" max="14851" width="15.710937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26.140625" style="2" customWidth="1"/>
    <col min="14860" max="14860" width="5.140625" style="2" customWidth="1"/>
    <col min="14861" max="14861" width="3.42578125" style="2" customWidth="1"/>
    <col min="14862" max="14862" width="10.140625" style="2" customWidth="1"/>
    <col min="14863" max="14863" width="11.85546875" style="2" customWidth="1"/>
    <col min="14864" max="14864" width="9.140625" style="2"/>
    <col min="14865" max="14865" width="15" style="2" customWidth="1"/>
    <col min="14866" max="14866" width="11" style="2" customWidth="1"/>
    <col min="14867" max="14867" width="9.140625" style="2"/>
    <col min="14868" max="14868" width="12.140625" style="2" customWidth="1"/>
    <col min="14869" max="15104" width="9.140625" style="2"/>
    <col min="15105" max="15105" width="59" style="2" customWidth="1"/>
    <col min="15106" max="15106" width="5.140625" style="2" customWidth="1"/>
    <col min="15107" max="15107" width="15.710937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26.140625" style="2" customWidth="1"/>
    <col min="15116" max="15116" width="5.140625" style="2" customWidth="1"/>
    <col min="15117" max="15117" width="3.42578125" style="2" customWidth="1"/>
    <col min="15118" max="15118" width="10.140625" style="2" customWidth="1"/>
    <col min="15119" max="15119" width="11.85546875" style="2" customWidth="1"/>
    <col min="15120" max="15120" width="9.140625" style="2"/>
    <col min="15121" max="15121" width="15" style="2" customWidth="1"/>
    <col min="15122" max="15122" width="11" style="2" customWidth="1"/>
    <col min="15123" max="15123" width="9.140625" style="2"/>
    <col min="15124" max="15124" width="12.140625" style="2" customWidth="1"/>
    <col min="15125" max="15360" width="9.140625" style="2"/>
    <col min="15361" max="15361" width="59" style="2" customWidth="1"/>
    <col min="15362" max="15362" width="5.140625" style="2" customWidth="1"/>
    <col min="15363" max="15363" width="15.710937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26.140625" style="2" customWidth="1"/>
    <col min="15372" max="15372" width="5.140625" style="2" customWidth="1"/>
    <col min="15373" max="15373" width="3.42578125" style="2" customWidth="1"/>
    <col min="15374" max="15374" width="10.140625" style="2" customWidth="1"/>
    <col min="15375" max="15375" width="11.85546875" style="2" customWidth="1"/>
    <col min="15376" max="15376" width="9.140625" style="2"/>
    <col min="15377" max="15377" width="15" style="2" customWidth="1"/>
    <col min="15378" max="15378" width="11" style="2" customWidth="1"/>
    <col min="15379" max="15379" width="9.140625" style="2"/>
    <col min="15380" max="15380" width="12.140625" style="2" customWidth="1"/>
    <col min="15381" max="15616" width="9.140625" style="2"/>
    <col min="15617" max="15617" width="59" style="2" customWidth="1"/>
    <col min="15618" max="15618" width="5.140625" style="2" customWidth="1"/>
    <col min="15619" max="15619" width="15.710937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26.140625" style="2" customWidth="1"/>
    <col min="15628" max="15628" width="5.140625" style="2" customWidth="1"/>
    <col min="15629" max="15629" width="3.42578125" style="2" customWidth="1"/>
    <col min="15630" max="15630" width="10.140625" style="2" customWidth="1"/>
    <col min="15631" max="15631" width="11.85546875" style="2" customWidth="1"/>
    <col min="15632" max="15632" width="9.140625" style="2"/>
    <col min="15633" max="15633" width="15" style="2" customWidth="1"/>
    <col min="15634" max="15634" width="11" style="2" customWidth="1"/>
    <col min="15635" max="15635" width="9.140625" style="2"/>
    <col min="15636" max="15636" width="12.140625" style="2" customWidth="1"/>
    <col min="15637" max="15872" width="9.140625" style="2"/>
    <col min="15873" max="15873" width="59" style="2" customWidth="1"/>
    <col min="15874" max="15874" width="5.140625" style="2" customWidth="1"/>
    <col min="15875" max="15875" width="15.710937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26.140625" style="2" customWidth="1"/>
    <col min="15884" max="15884" width="5.140625" style="2" customWidth="1"/>
    <col min="15885" max="15885" width="3.42578125" style="2" customWidth="1"/>
    <col min="15886" max="15886" width="10.140625" style="2" customWidth="1"/>
    <col min="15887" max="15887" width="11.85546875" style="2" customWidth="1"/>
    <col min="15888" max="15888" width="9.140625" style="2"/>
    <col min="15889" max="15889" width="15" style="2" customWidth="1"/>
    <col min="15890" max="15890" width="11" style="2" customWidth="1"/>
    <col min="15891" max="15891" width="9.140625" style="2"/>
    <col min="15892" max="15892" width="12.140625" style="2" customWidth="1"/>
    <col min="15893" max="16128" width="9.140625" style="2"/>
    <col min="16129" max="16129" width="59" style="2" customWidth="1"/>
    <col min="16130" max="16130" width="5.140625" style="2" customWidth="1"/>
    <col min="16131" max="16131" width="15.710937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26.140625" style="2" customWidth="1"/>
    <col min="16140" max="16140" width="5.140625" style="2" customWidth="1"/>
    <col min="16141" max="16141" width="3.42578125" style="2" customWidth="1"/>
    <col min="16142" max="16142" width="10.140625" style="2" customWidth="1"/>
    <col min="16143" max="16143" width="11.85546875" style="2" customWidth="1"/>
    <col min="16144" max="16144" width="9.140625" style="2"/>
    <col min="16145" max="16145" width="15" style="2" customWidth="1"/>
    <col min="16146" max="16146" width="11" style="2" customWidth="1"/>
    <col min="16147" max="16147" width="9.140625" style="2"/>
    <col min="16148" max="16148" width="12.140625" style="2" customWidth="1"/>
    <col min="16149" max="16384" width="9.140625" style="2"/>
  </cols>
  <sheetData>
    <row r="1" spans="1:28" x14ac:dyDescent="0.2">
      <c r="A1" s="1" t="s">
        <v>0</v>
      </c>
      <c r="M1" s="3"/>
      <c r="N1" s="3"/>
    </row>
    <row r="2" spans="1:28" ht="12.75" customHeight="1" x14ac:dyDescent="0.2">
      <c r="A2" s="4" t="s">
        <v>1</v>
      </c>
      <c r="B2" s="5"/>
      <c r="D2" s="5"/>
      <c r="E2" s="5"/>
      <c r="J2" s="6"/>
      <c r="K2" s="6"/>
      <c r="L2" s="7"/>
      <c r="M2" s="3"/>
      <c r="N2" s="3"/>
      <c r="Q2" s="8"/>
      <c r="S2" s="5"/>
      <c r="W2" s="5"/>
    </row>
    <row r="3" spans="1:28" ht="12.75" customHeight="1" x14ac:dyDescent="0.2">
      <c r="A3" s="9" t="s">
        <v>2</v>
      </c>
      <c r="B3" s="5"/>
      <c r="D3" s="5"/>
      <c r="E3" s="5"/>
      <c r="J3" s="10"/>
      <c r="K3" s="10"/>
      <c r="L3" s="7"/>
      <c r="M3" s="3"/>
      <c r="N3" s="3"/>
      <c r="O3" s="3"/>
      <c r="P3" s="3"/>
      <c r="Q3" s="8"/>
      <c r="S3" s="5"/>
      <c r="W3" s="5"/>
    </row>
    <row r="4" spans="1:28" ht="0.75" customHeight="1" x14ac:dyDescent="0.2">
      <c r="A4" s="11"/>
      <c r="B4" s="5"/>
      <c r="F4" s="12"/>
      <c r="G4" s="12"/>
      <c r="K4" s="13"/>
      <c r="L4" s="14"/>
      <c r="M4" s="3"/>
      <c r="N4" s="3"/>
      <c r="AB4" s="15"/>
    </row>
    <row r="5" spans="1:28" ht="0.75" customHeight="1" x14ac:dyDescent="0.2">
      <c r="A5" s="11"/>
      <c r="B5" s="5"/>
      <c r="F5" s="12"/>
      <c r="G5" s="12"/>
      <c r="K5" s="13"/>
      <c r="L5" s="14"/>
      <c r="M5" s="3"/>
      <c r="N5" s="3"/>
      <c r="AB5" s="15"/>
    </row>
    <row r="6" spans="1:28" ht="0.75" customHeight="1" x14ac:dyDescent="0.2">
      <c r="A6" s="11"/>
      <c r="B6" s="5"/>
      <c r="F6" s="12"/>
      <c r="G6" s="12"/>
      <c r="K6" s="13"/>
      <c r="L6" s="14"/>
      <c r="M6" s="3"/>
      <c r="N6" s="3"/>
      <c r="AB6" s="15"/>
    </row>
    <row r="7" spans="1:28" ht="0.75" customHeight="1" x14ac:dyDescent="0.2">
      <c r="A7" s="11"/>
      <c r="B7" s="5"/>
      <c r="F7" s="12"/>
      <c r="G7" s="12"/>
      <c r="K7" s="13"/>
      <c r="L7" s="14"/>
      <c r="M7" s="3"/>
      <c r="N7" s="3"/>
      <c r="AB7" s="15"/>
    </row>
    <row r="8" spans="1:28" ht="12.75" x14ac:dyDescent="0.2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8"/>
      <c r="M8" s="3"/>
      <c r="N8" s="3"/>
      <c r="AB8" s="15"/>
    </row>
    <row r="9" spans="1:28" ht="12.75" hidden="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/>
      <c r="L9" s="20"/>
      <c r="M9" s="3"/>
      <c r="N9" s="3"/>
    </row>
    <row r="10" spans="1:28" ht="12.75" x14ac:dyDescent="0.2">
      <c r="A10" s="21" t="s">
        <v>4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3"/>
      <c r="M10" s="3"/>
      <c r="N10" s="3"/>
    </row>
    <row r="11" spans="1:28" x14ac:dyDescent="0.2">
      <c r="A11" s="24"/>
      <c r="B11" s="10"/>
      <c r="C11" s="25"/>
      <c r="D11" s="25"/>
      <c r="E11" s="25"/>
      <c r="F11" s="25"/>
      <c r="G11" s="26"/>
      <c r="H11" s="26"/>
      <c r="I11" s="26"/>
      <c r="J11" s="26"/>
      <c r="K11" s="26"/>
      <c r="L11" s="27"/>
      <c r="M11" s="3"/>
      <c r="N11" s="3"/>
    </row>
    <row r="12" spans="1:28" ht="12" customHeight="1" x14ac:dyDescent="0.2">
      <c r="A12" s="28"/>
      <c r="B12" s="29" t="s">
        <v>5</v>
      </c>
      <c r="C12" s="29" t="s">
        <v>6</v>
      </c>
      <c r="D12" s="30" t="s">
        <v>7</v>
      </c>
      <c r="E12" s="29" t="s">
        <v>8</v>
      </c>
      <c r="F12" s="31"/>
      <c r="G12" s="32"/>
      <c r="H12" s="30" t="s">
        <v>9</v>
      </c>
      <c r="I12" s="29" t="s">
        <v>10</v>
      </c>
      <c r="J12" s="29" t="s">
        <v>11</v>
      </c>
      <c r="K12" s="29" t="s">
        <v>12</v>
      </c>
      <c r="L12" s="33"/>
      <c r="M12" s="3"/>
      <c r="N12" s="3"/>
    </row>
    <row r="13" spans="1:28" ht="12" customHeight="1" x14ac:dyDescent="0.2">
      <c r="A13" s="34"/>
      <c r="B13" s="35"/>
      <c r="C13" s="35"/>
      <c r="D13" s="36"/>
      <c r="E13" s="35"/>
      <c r="F13" s="37" t="s">
        <v>13</v>
      </c>
      <c r="G13" s="37"/>
      <c r="H13" s="36"/>
      <c r="I13" s="35"/>
      <c r="J13" s="35" t="s">
        <v>14</v>
      </c>
      <c r="K13" s="35"/>
      <c r="L13" s="38"/>
      <c r="M13" s="3"/>
      <c r="N13" s="3"/>
    </row>
    <row r="14" spans="1:28" ht="12" customHeight="1" x14ac:dyDescent="0.2">
      <c r="A14" s="34"/>
      <c r="B14" s="35"/>
      <c r="C14" s="35"/>
      <c r="D14" s="36"/>
      <c r="E14" s="35"/>
      <c r="F14" s="37"/>
      <c r="G14" s="37"/>
      <c r="H14" s="36"/>
      <c r="I14" s="35"/>
      <c r="J14" s="35" t="s">
        <v>15</v>
      </c>
      <c r="K14" s="35"/>
      <c r="L14" s="38"/>
      <c r="M14" s="3"/>
      <c r="N14" s="3"/>
    </row>
    <row r="15" spans="1:28" ht="12" customHeight="1" x14ac:dyDescent="0.2">
      <c r="A15" s="34"/>
      <c r="B15" s="35"/>
      <c r="C15" s="35"/>
      <c r="D15" s="36"/>
      <c r="E15" s="35"/>
      <c r="F15" s="37"/>
      <c r="G15" s="37"/>
      <c r="H15" s="36"/>
      <c r="I15" s="35"/>
      <c r="J15" s="35" t="s">
        <v>16</v>
      </c>
      <c r="K15" s="35"/>
      <c r="L15" s="38"/>
      <c r="M15" s="3"/>
      <c r="N15" s="3"/>
    </row>
    <row r="16" spans="1:28" ht="12" customHeight="1" x14ac:dyDescent="0.2">
      <c r="A16" s="34"/>
      <c r="B16" s="35"/>
      <c r="C16" s="35"/>
      <c r="D16" s="36"/>
      <c r="E16" s="35"/>
      <c r="F16" s="37" t="s">
        <v>17</v>
      </c>
      <c r="G16" s="39" t="s">
        <v>18</v>
      </c>
      <c r="H16" s="36"/>
      <c r="I16" s="35"/>
      <c r="J16" s="35"/>
      <c r="K16" s="35"/>
      <c r="L16" s="38"/>
      <c r="M16" s="3"/>
      <c r="N16" s="3"/>
      <c r="Q16" s="40"/>
    </row>
    <row r="17" spans="1:14" ht="12" customHeight="1" x14ac:dyDescent="0.2">
      <c r="A17" s="34"/>
      <c r="B17" s="35"/>
      <c r="C17" s="35"/>
      <c r="D17" s="36"/>
      <c r="E17" s="35"/>
      <c r="F17" s="37"/>
      <c r="G17" s="39"/>
      <c r="H17" s="36"/>
      <c r="I17" s="35"/>
      <c r="J17" s="35"/>
      <c r="K17" s="35"/>
      <c r="L17" s="38"/>
      <c r="M17" s="3"/>
      <c r="N17" s="3"/>
    </row>
    <row r="18" spans="1:14" ht="12" customHeight="1" x14ac:dyDescent="0.2">
      <c r="A18" s="34"/>
      <c r="B18" s="35"/>
      <c r="C18" s="35"/>
      <c r="D18" s="36"/>
      <c r="E18" s="35"/>
      <c r="F18" s="37"/>
      <c r="G18" s="39"/>
      <c r="H18" s="36"/>
      <c r="I18" s="35"/>
      <c r="J18" s="35"/>
      <c r="K18" s="35"/>
      <c r="L18" s="38"/>
      <c r="M18" s="3"/>
      <c r="N18" s="3"/>
    </row>
    <row r="19" spans="1:14" ht="1.5" customHeight="1" x14ac:dyDescent="0.2">
      <c r="A19" s="34"/>
      <c r="B19" s="35"/>
      <c r="C19" s="35"/>
      <c r="D19" s="36"/>
      <c r="E19" s="35"/>
      <c r="F19" s="37"/>
      <c r="G19" s="39"/>
      <c r="H19" s="36"/>
      <c r="I19" s="35"/>
      <c r="J19" s="35"/>
      <c r="K19" s="35"/>
      <c r="L19" s="38"/>
      <c r="M19" s="3"/>
      <c r="N19" s="3"/>
    </row>
    <row r="20" spans="1:14" ht="6" hidden="1" customHeight="1" x14ac:dyDescent="0.2">
      <c r="A20" s="41"/>
      <c r="B20" s="35"/>
      <c r="C20" s="35"/>
      <c r="D20" s="36"/>
      <c r="E20" s="35"/>
      <c r="F20" s="31"/>
      <c r="G20" s="42"/>
      <c r="H20" s="36"/>
      <c r="I20" s="35"/>
      <c r="J20" s="35"/>
      <c r="K20" s="35"/>
      <c r="L20" s="38"/>
      <c r="M20" s="3"/>
      <c r="N20" s="3"/>
    </row>
    <row r="21" spans="1:14" ht="12.75" customHeight="1" x14ac:dyDescent="0.2">
      <c r="A21" s="43" t="s">
        <v>19</v>
      </c>
      <c r="B21" s="44" t="s">
        <v>20</v>
      </c>
      <c r="C21" s="45">
        <v>1</v>
      </c>
      <c r="D21" s="45">
        <v>2</v>
      </c>
      <c r="E21" s="45">
        <v>3</v>
      </c>
      <c r="F21" s="45">
        <v>4</v>
      </c>
      <c r="G21" s="45">
        <v>5</v>
      </c>
      <c r="H21" s="45">
        <v>6</v>
      </c>
      <c r="I21" s="45">
        <v>7</v>
      </c>
      <c r="J21" s="45">
        <v>8</v>
      </c>
      <c r="K21" s="45">
        <v>9</v>
      </c>
      <c r="L21" s="46"/>
      <c r="M21" s="47"/>
      <c r="N21" s="47"/>
    </row>
    <row r="22" spans="1:14" ht="12.75" customHeight="1" x14ac:dyDescent="0.2">
      <c r="A22" s="43"/>
      <c r="B22" s="43"/>
      <c r="C22" s="48"/>
      <c r="D22" s="49"/>
      <c r="E22" s="49"/>
      <c r="F22" s="48"/>
      <c r="G22" s="48"/>
      <c r="H22" s="48"/>
      <c r="I22" s="48"/>
      <c r="J22" s="50"/>
      <c r="K22" s="51"/>
      <c r="M22" s="47"/>
      <c r="N22" s="47"/>
    </row>
    <row r="23" spans="1:14" ht="18" customHeight="1" x14ac:dyDescent="0.25">
      <c r="A23" s="52" t="s">
        <v>21</v>
      </c>
      <c r="B23" s="53" t="s">
        <v>22</v>
      </c>
      <c r="C23" s="54">
        <f>C24+C40+C41+C44+C47</f>
        <v>573118432</v>
      </c>
      <c r="D23" s="54">
        <f>D24+D40+D44+D47</f>
        <v>35150813</v>
      </c>
      <c r="E23" s="54">
        <f>E24+E40+E44+E47</f>
        <v>11669019</v>
      </c>
      <c r="F23" s="54">
        <f>F24+F40+F41+F44+F47</f>
        <v>0</v>
      </c>
      <c r="G23" s="54">
        <f>G24+G40+G41+G44+G47</f>
        <v>100000000</v>
      </c>
      <c r="H23" s="54">
        <f>H24+H40+H41+H44+H47</f>
        <v>699593</v>
      </c>
      <c r="I23" s="54">
        <f>SUM(C23:H23)</f>
        <v>720637857</v>
      </c>
      <c r="J23" s="54">
        <f>J24+J40+J41+J44+J47</f>
        <v>0</v>
      </c>
      <c r="K23" s="55">
        <f t="shared" ref="K23:K59" si="0">I23-J23</f>
        <v>720637857</v>
      </c>
      <c r="L23" s="56"/>
      <c r="M23" s="47"/>
      <c r="N23" s="47"/>
    </row>
    <row r="24" spans="1:14" ht="18" customHeight="1" x14ac:dyDescent="0.2">
      <c r="A24" s="57" t="s">
        <v>23</v>
      </c>
      <c r="B24" s="58" t="s">
        <v>24</v>
      </c>
      <c r="C24" s="59">
        <f t="shared" ref="C24:H24" si="1">C25+C39</f>
        <v>328575181</v>
      </c>
      <c r="D24" s="60">
        <f>D39</f>
        <v>12650813</v>
      </c>
      <c r="E24" s="60">
        <f>E39</f>
        <v>11669019</v>
      </c>
      <c r="F24" s="60">
        <f t="shared" si="1"/>
        <v>0</v>
      </c>
      <c r="G24" s="60">
        <f t="shared" si="1"/>
        <v>0</v>
      </c>
      <c r="H24" s="60">
        <f t="shared" si="1"/>
        <v>0</v>
      </c>
      <c r="I24" s="61">
        <f t="shared" ref="I24:I38" si="2">SUM(C24:H24)</f>
        <v>352895013</v>
      </c>
      <c r="J24" s="60">
        <f>J25+J39</f>
        <v>0</v>
      </c>
      <c r="K24" s="62">
        <f t="shared" si="0"/>
        <v>352895013</v>
      </c>
      <c r="L24" s="63"/>
      <c r="M24" s="47"/>
      <c r="N24" s="47"/>
    </row>
    <row r="25" spans="1:14" ht="18" customHeight="1" x14ac:dyDescent="0.2">
      <c r="A25" s="57" t="s">
        <v>25</v>
      </c>
      <c r="B25" s="58" t="s">
        <v>26</v>
      </c>
      <c r="C25" s="59">
        <f t="shared" ref="C25:H25" si="3">C26+C28+C31+C32+C33+C38</f>
        <v>307816184</v>
      </c>
      <c r="D25" s="60">
        <f t="shared" si="3"/>
        <v>0</v>
      </c>
      <c r="E25" s="60">
        <f t="shared" si="3"/>
        <v>0</v>
      </c>
      <c r="F25" s="60">
        <f t="shared" si="3"/>
        <v>0</v>
      </c>
      <c r="G25" s="60">
        <f t="shared" si="3"/>
        <v>0</v>
      </c>
      <c r="H25" s="60">
        <f t="shared" si="3"/>
        <v>0</v>
      </c>
      <c r="I25" s="61">
        <f t="shared" si="2"/>
        <v>307816184</v>
      </c>
      <c r="J25" s="60">
        <f>J26+J28+J31+J32+J33+J38</f>
        <v>0</v>
      </c>
      <c r="K25" s="62">
        <f t="shared" si="0"/>
        <v>307816184</v>
      </c>
      <c r="L25" s="63"/>
      <c r="M25" s="47"/>
      <c r="N25" s="47"/>
    </row>
    <row r="26" spans="1:14" ht="36.75" customHeight="1" x14ac:dyDescent="0.2">
      <c r="A26" s="64" t="s">
        <v>27</v>
      </c>
      <c r="B26" s="65" t="s">
        <v>28</v>
      </c>
      <c r="C26" s="66">
        <f>C27</f>
        <v>11000000</v>
      </c>
      <c r="D26" s="67"/>
      <c r="E26" s="67"/>
      <c r="F26" s="67"/>
      <c r="G26" s="67"/>
      <c r="H26" s="67"/>
      <c r="I26" s="61">
        <f t="shared" si="2"/>
        <v>11000000</v>
      </c>
      <c r="J26" s="67"/>
      <c r="K26" s="62">
        <f t="shared" si="0"/>
        <v>11000000</v>
      </c>
      <c r="L26" s="63"/>
      <c r="M26" s="47"/>
      <c r="N26" s="47"/>
    </row>
    <row r="27" spans="1:14" ht="18" customHeight="1" x14ac:dyDescent="0.2">
      <c r="A27" s="68" t="s">
        <v>29</v>
      </c>
      <c r="B27" s="65" t="s">
        <v>30</v>
      </c>
      <c r="C27" s="69">
        <v>11000000</v>
      </c>
      <c r="D27" s="70"/>
      <c r="E27" s="70"/>
      <c r="F27" s="70"/>
      <c r="G27" s="70"/>
      <c r="H27" s="70"/>
      <c r="I27" s="61">
        <f t="shared" si="2"/>
        <v>11000000</v>
      </c>
      <c r="J27" s="67"/>
      <c r="K27" s="62">
        <f t="shared" si="0"/>
        <v>11000000</v>
      </c>
      <c r="L27" s="63"/>
      <c r="M27" s="71" t="s">
        <v>31</v>
      </c>
      <c r="N27" s="47"/>
    </row>
    <row r="28" spans="1:14" ht="39" customHeight="1" x14ac:dyDescent="0.2">
      <c r="A28" s="72" t="s">
        <v>32</v>
      </c>
      <c r="B28" s="73" t="s">
        <v>33</v>
      </c>
      <c r="C28" s="74">
        <f t="shared" ref="C28:H28" si="4">C29+C30</f>
        <v>167606000</v>
      </c>
      <c r="D28" s="75">
        <f t="shared" si="4"/>
        <v>0</v>
      </c>
      <c r="E28" s="75">
        <f t="shared" si="4"/>
        <v>0</v>
      </c>
      <c r="F28" s="75">
        <f t="shared" si="4"/>
        <v>0</v>
      </c>
      <c r="G28" s="75">
        <f t="shared" si="4"/>
        <v>0</v>
      </c>
      <c r="H28" s="75">
        <f t="shared" si="4"/>
        <v>0</v>
      </c>
      <c r="I28" s="76">
        <f t="shared" si="2"/>
        <v>167606000</v>
      </c>
      <c r="J28" s="75">
        <f>J29+J30</f>
        <v>0</v>
      </c>
      <c r="K28" s="77">
        <f t="shared" si="0"/>
        <v>167606000</v>
      </c>
      <c r="L28" s="63"/>
      <c r="M28" s="47"/>
      <c r="N28" s="47"/>
    </row>
    <row r="29" spans="1:14" ht="27" customHeight="1" x14ac:dyDescent="0.2">
      <c r="A29" s="78" t="s">
        <v>34</v>
      </c>
      <c r="B29" s="79" t="s">
        <v>35</v>
      </c>
      <c r="C29" s="80">
        <v>1000000</v>
      </c>
      <c r="D29" s="81"/>
      <c r="E29" s="81"/>
      <c r="F29" s="81"/>
      <c r="G29" s="81"/>
      <c r="H29" s="81"/>
      <c r="I29" s="61">
        <f t="shared" si="2"/>
        <v>1000000</v>
      </c>
      <c r="J29" s="67"/>
      <c r="K29" s="62">
        <f t="shared" si="0"/>
        <v>1000000</v>
      </c>
      <c r="L29" s="63"/>
      <c r="M29" s="82" t="s">
        <v>36</v>
      </c>
      <c r="N29" s="47"/>
    </row>
    <row r="30" spans="1:14" ht="24" customHeight="1" x14ac:dyDescent="0.2">
      <c r="A30" s="78" t="s">
        <v>37</v>
      </c>
      <c r="B30" s="79" t="s">
        <v>38</v>
      </c>
      <c r="C30" s="83">
        <v>166606000</v>
      </c>
      <c r="D30" s="81"/>
      <c r="E30" s="81"/>
      <c r="F30" s="81"/>
      <c r="G30" s="81"/>
      <c r="H30" s="81"/>
      <c r="I30" s="61">
        <f t="shared" si="2"/>
        <v>166606000</v>
      </c>
      <c r="J30" s="67"/>
      <c r="K30" s="62">
        <f t="shared" si="0"/>
        <v>166606000</v>
      </c>
      <c r="L30" s="63"/>
      <c r="M30" s="82" t="s">
        <v>39</v>
      </c>
      <c r="N30" s="47"/>
    </row>
    <row r="31" spans="1:14" ht="29.25" customHeight="1" x14ac:dyDescent="0.2">
      <c r="A31" s="84" t="s">
        <v>40</v>
      </c>
      <c r="B31" s="79" t="s">
        <v>41</v>
      </c>
      <c r="C31" s="83">
        <v>2577865</v>
      </c>
      <c r="D31" s="81"/>
      <c r="E31" s="81"/>
      <c r="F31" s="81"/>
      <c r="G31" s="81"/>
      <c r="H31" s="81"/>
      <c r="I31" s="61">
        <f t="shared" si="2"/>
        <v>2577865</v>
      </c>
      <c r="J31" s="67"/>
      <c r="K31" s="62">
        <f t="shared" si="0"/>
        <v>2577865</v>
      </c>
      <c r="L31" s="63"/>
      <c r="M31" s="82" t="s">
        <v>42</v>
      </c>
      <c r="N31" s="47"/>
    </row>
    <row r="32" spans="1:14" ht="18" customHeight="1" x14ac:dyDescent="0.2">
      <c r="A32" s="85" t="s">
        <v>43</v>
      </c>
      <c r="B32" s="79" t="s">
        <v>44</v>
      </c>
      <c r="C32" s="83">
        <v>46908160</v>
      </c>
      <c r="D32" s="81"/>
      <c r="E32" s="81"/>
      <c r="F32" s="81"/>
      <c r="G32" s="81"/>
      <c r="H32" s="81"/>
      <c r="I32" s="61">
        <f t="shared" si="2"/>
        <v>46908160</v>
      </c>
      <c r="J32" s="67"/>
      <c r="K32" s="62">
        <f t="shared" si="0"/>
        <v>46908160</v>
      </c>
      <c r="L32" s="63"/>
      <c r="M32" s="82" t="s">
        <v>45</v>
      </c>
      <c r="N32" s="47"/>
    </row>
    <row r="33" spans="1:16" ht="18" customHeight="1" x14ac:dyDescent="0.2">
      <c r="A33" s="86" t="s">
        <v>46</v>
      </c>
      <c r="B33" s="87" t="s">
        <v>47</v>
      </c>
      <c r="C33" s="88">
        <f t="shared" ref="C33:H33" si="5">C34+C35+C36+C37</f>
        <v>79721518</v>
      </c>
      <c r="D33" s="89">
        <f t="shared" si="5"/>
        <v>0</v>
      </c>
      <c r="E33" s="89">
        <f t="shared" si="5"/>
        <v>0</v>
      </c>
      <c r="F33" s="89">
        <f t="shared" si="5"/>
        <v>0</v>
      </c>
      <c r="G33" s="89">
        <f t="shared" si="5"/>
        <v>0</v>
      </c>
      <c r="H33" s="89">
        <f t="shared" si="5"/>
        <v>0</v>
      </c>
      <c r="I33" s="76">
        <f t="shared" si="2"/>
        <v>79721518</v>
      </c>
      <c r="J33" s="89">
        <f>J34+J35+J36+J37</f>
        <v>0</v>
      </c>
      <c r="K33" s="77">
        <f t="shared" si="0"/>
        <v>79721518</v>
      </c>
      <c r="L33" s="63"/>
      <c r="M33" s="82"/>
      <c r="N33" s="47"/>
    </row>
    <row r="34" spans="1:16" ht="18" customHeight="1" x14ac:dyDescent="0.2">
      <c r="A34" s="90" t="s">
        <v>48</v>
      </c>
      <c r="B34" s="79" t="s">
        <v>49</v>
      </c>
      <c r="C34" s="83">
        <v>65281000</v>
      </c>
      <c r="D34" s="81"/>
      <c r="E34" s="81"/>
      <c r="F34" s="81"/>
      <c r="G34" s="81"/>
      <c r="H34" s="81"/>
      <c r="I34" s="61">
        <f t="shared" si="2"/>
        <v>65281000</v>
      </c>
      <c r="J34" s="67"/>
      <c r="K34" s="62">
        <f t="shared" si="0"/>
        <v>65281000</v>
      </c>
      <c r="L34" s="63"/>
      <c r="M34" s="82" t="s">
        <v>50</v>
      </c>
      <c r="N34" s="47"/>
    </row>
    <row r="35" spans="1:16" ht="24.75" customHeight="1" x14ac:dyDescent="0.2">
      <c r="A35" s="78" t="s">
        <v>51</v>
      </c>
      <c r="B35" s="79" t="s">
        <v>52</v>
      </c>
      <c r="C35" s="83">
        <v>0</v>
      </c>
      <c r="D35" s="81"/>
      <c r="E35" s="81"/>
      <c r="F35" s="81"/>
      <c r="G35" s="81"/>
      <c r="H35" s="81"/>
      <c r="I35" s="61">
        <f t="shared" si="2"/>
        <v>0</v>
      </c>
      <c r="J35" s="67"/>
      <c r="K35" s="62">
        <f t="shared" si="0"/>
        <v>0</v>
      </c>
      <c r="L35" s="63"/>
      <c r="M35" s="82" t="s">
        <v>53</v>
      </c>
      <c r="N35" s="47"/>
    </row>
    <row r="36" spans="1:16" ht="18" customHeight="1" x14ac:dyDescent="0.2">
      <c r="A36" s="90" t="s">
        <v>54</v>
      </c>
      <c r="B36" s="79" t="s">
        <v>55</v>
      </c>
      <c r="C36" s="83">
        <v>106446</v>
      </c>
      <c r="D36" s="81"/>
      <c r="E36" s="81"/>
      <c r="F36" s="81"/>
      <c r="G36" s="81"/>
      <c r="H36" s="81"/>
      <c r="I36" s="61">
        <f t="shared" si="2"/>
        <v>106446</v>
      </c>
      <c r="J36" s="67"/>
      <c r="K36" s="62">
        <f t="shared" si="0"/>
        <v>106446</v>
      </c>
      <c r="L36" s="63"/>
      <c r="M36" s="82" t="s">
        <v>56</v>
      </c>
      <c r="N36" s="47"/>
    </row>
    <row r="37" spans="1:16" ht="41.25" customHeight="1" x14ac:dyDescent="0.2">
      <c r="A37" s="78" t="s">
        <v>57</v>
      </c>
      <c r="B37" s="79" t="s">
        <v>58</v>
      </c>
      <c r="C37" s="83">
        <v>14334072</v>
      </c>
      <c r="D37" s="81"/>
      <c r="E37" s="81"/>
      <c r="F37" s="81"/>
      <c r="G37" s="81"/>
      <c r="H37" s="81"/>
      <c r="I37" s="61">
        <f t="shared" si="2"/>
        <v>14334072</v>
      </c>
      <c r="J37" s="67"/>
      <c r="K37" s="62">
        <f t="shared" si="0"/>
        <v>14334072</v>
      </c>
      <c r="L37" s="63"/>
      <c r="M37" s="82" t="s">
        <v>59</v>
      </c>
      <c r="N37" s="47"/>
      <c r="P37" s="2" t="s">
        <v>60</v>
      </c>
    </row>
    <row r="38" spans="1:16" ht="18" customHeight="1" x14ac:dyDescent="0.2">
      <c r="A38" s="85" t="s">
        <v>61</v>
      </c>
      <c r="B38" s="79" t="s">
        <v>62</v>
      </c>
      <c r="C38" s="83">
        <v>2641</v>
      </c>
      <c r="D38" s="81"/>
      <c r="E38" s="81"/>
      <c r="F38" s="81"/>
      <c r="G38" s="81"/>
      <c r="H38" s="81"/>
      <c r="I38" s="61">
        <f t="shared" si="2"/>
        <v>2641</v>
      </c>
      <c r="J38" s="67"/>
      <c r="K38" s="62">
        <f t="shared" si="0"/>
        <v>2641</v>
      </c>
      <c r="L38" s="63"/>
      <c r="M38" s="82">
        <v>18.02</v>
      </c>
      <c r="N38" s="47"/>
    </row>
    <row r="39" spans="1:16" ht="18" customHeight="1" x14ac:dyDescent="0.2">
      <c r="A39" s="91" t="s">
        <v>63</v>
      </c>
      <c r="B39" s="79" t="s">
        <v>64</v>
      </c>
      <c r="C39" s="92">
        <v>20758997</v>
      </c>
      <c r="D39" s="93">
        <v>12650813</v>
      </c>
      <c r="E39" s="94">
        <v>11669019</v>
      </c>
      <c r="F39" s="81"/>
      <c r="G39" s="81"/>
      <c r="H39" s="95"/>
      <c r="I39" s="61">
        <f>SUM(C39:H39)</f>
        <v>45078829</v>
      </c>
      <c r="J39" s="67"/>
      <c r="K39" s="62">
        <f t="shared" si="0"/>
        <v>45078829</v>
      </c>
      <c r="L39" s="63"/>
      <c r="M39" s="82" t="s">
        <v>65</v>
      </c>
      <c r="N39" s="47"/>
    </row>
    <row r="40" spans="1:16" ht="18" customHeight="1" x14ac:dyDescent="0.2">
      <c r="A40" s="85" t="s">
        <v>66</v>
      </c>
      <c r="B40" s="79" t="s">
        <v>67</v>
      </c>
      <c r="C40" s="83">
        <v>968408</v>
      </c>
      <c r="D40" s="95"/>
      <c r="E40" s="95"/>
      <c r="F40" s="81"/>
      <c r="G40" s="81"/>
      <c r="H40" s="81"/>
      <c r="I40" s="61">
        <f t="shared" ref="I40:I105" si="6">SUM(C40:H40)</f>
        <v>968408</v>
      </c>
      <c r="J40" s="67"/>
      <c r="K40" s="62">
        <f t="shared" si="0"/>
        <v>968408</v>
      </c>
      <c r="L40" s="63"/>
      <c r="M40" s="82" t="s">
        <v>68</v>
      </c>
      <c r="N40" s="47"/>
    </row>
    <row r="41" spans="1:16" ht="18" customHeight="1" x14ac:dyDescent="0.2">
      <c r="A41" s="85" t="s">
        <v>69</v>
      </c>
      <c r="B41" s="79" t="s">
        <v>70</v>
      </c>
      <c r="C41" s="66">
        <v>0</v>
      </c>
      <c r="D41" s="96">
        <v>4749295</v>
      </c>
      <c r="E41" s="94">
        <v>3567681</v>
      </c>
      <c r="F41" s="97"/>
      <c r="G41" s="98">
        <f>G42+G43</f>
        <v>100000000</v>
      </c>
      <c r="H41" s="81"/>
      <c r="I41" s="61">
        <f t="shared" si="6"/>
        <v>108316976</v>
      </c>
      <c r="J41" s="67"/>
      <c r="K41" s="62">
        <f t="shared" si="0"/>
        <v>108316976</v>
      </c>
      <c r="L41" s="63"/>
      <c r="M41" s="82" t="s">
        <v>71</v>
      </c>
      <c r="N41" s="47"/>
    </row>
    <row r="42" spans="1:16" ht="18" customHeight="1" x14ac:dyDescent="0.2">
      <c r="A42" s="99" t="s">
        <v>72</v>
      </c>
      <c r="B42" s="79"/>
      <c r="C42" s="66"/>
      <c r="D42" s="96"/>
      <c r="E42" s="94"/>
      <c r="F42" s="97"/>
      <c r="G42" s="98">
        <v>100000000</v>
      </c>
      <c r="H42" s="81"/>
      <c r="I42" s="61"/>
      <c r="J42" s="67"/>
      <c r="K42" s="62"/>
      <c r="L42" s="63"/>
      <c r="M42" s="82"/>
      <c r="N42" s="47"/>
    </row>
    <row r="43" spans="1:16" ht="18" customHeight="1" x14ac:dyDescent="0.2">
      <c r="A43" s="99" t="s">
        <v>73</v>
      </c>
      <c r="B43" s="79"/>
      <c r="C43" s="66"/>
      <c r="D43" s="96"/>
      <c r="E43" s="94"/>
      <c r="F43" s="97"/>
      <c r="G43" s="98"/>
      <c r="H43" s="81"/>
      <c r="I43" s="61"/>
      <c r="J43" s="67"/>
      <c r="K43" s="62"/>
      <c r="L43" s="63"/>
      <c r="M43" s="82"/>
      <c r="N43" s="47"/>
    </row>
    <row r="44" spans="1:16" ht="18" customHeight="1" x14ac:dyDescent="0.2">
      <c r="A44" s="100" t="s">
        <v>74</v>
      </c>
      <c r="B44" s="73" t="s">
        <v>75</v>
      </c>
      <c r="C44" s="74">
        <f>C45+C46</f>
        <v>169254637</v>
      </c>
      <c r="D44" s="75">
        <f>D45+D46</f>
        <v>22500000</v>
      </c>
      <c r="E44" s="75"/>
      <c r="F44" s="75">
        <f>F45+F46</f>
        <v>0</v>
      </c>
      <c r="G44" s="75">
        <f>G45+G46</f>
        <v>0</v>
      </c>
      <c r="H44" s="75">
        <f>H45+H46</f>
        <v>104939</v>
      </c>
      <c r="I44" s="76">
        <f t="shared" si="6"/>
        <v>191859576</v>
      </c>
      <c r="J44" s="75">
        <f>J45+J46</f>
        <v>0</v>
      </c>
      <c r="K44" s="77">
        <f t="shared" si="0"/>
        <v>191859576</v>
      </c>
      <c r="L44" s="63"/>
      <c r="M44" s="82"/>
      <c r="N44" s="47"/>
    </row>
    <row r="45" spans="1:16" ht="18" customHeight="1" x14ac:dyDescent="0.2">
      <c r="A45" s="90" t="s">
        <v>76</v>
      </c>
      <c r="B45" s="79" t="s">
        <v>77</v>
      </c>
      <c r="C45" s="83">
        <v>163291848</v>
      </c>
      <c r="D45" s="81"/>
      <c r="E45" s="81"/>
      <c r="F45" s="81"/>
      <c r="G45" s="81"/>
      <c r="H45" s="81">
        <v>104939</v>
      </c>
      <c r="I45" s="61">
        <f t="shared" si="6"/>
        <v>163396787</v>
      </c>
      <c r="J45" s="67"/>
      <c r="K45" s="62">
        <f t="shared" si="0"/>
        <v>163396787</v>
      </c>
      <c r="L45" s="63"/>
      <c r="M45" s="82" t="s">
        <v>78</v>
      </c>
      <c r="N45" s="47"/>
      <c r="O45" s="10" t="s">
        <v>79</v>
      </c>
    </row>
    <row r="46" spans="1:16" ht="18" customHeight="1" x14ac:dyDescent="0.2">
      <c r="A46" s="90" t="s">
        <v>80</v>
      </c>
      <c r="B46" s="79" t="s">
        <v>81</v>
      </c>
      <c r="C46" s="101">
        <v>5962789</v>
      </c>
      <c r="D46" s="98">
        <v>22500000</v>
      </c>
      <c r="E46" s="102"/>
      <c r="F46" s="81"/>
      <c r="G46" s="81"/>
      <c r="H46" s="95"/>
      <c r="I46" s="61">
        <f t="shared" si="6"/>
        <v>28462789</v>
      </c>
      <c r="J46" s="103"/>
      <c r="K46" s="62">
        <f t="shared" si="0"/>
        <v>28462789</v>
      </c>
      <c r="L46" s="63"/>
      <c r="M46" s="82" t="s">
        <v>82</v>
      </c>
      <c r="N46" s="47"/>
      <c r="O46" s="104" t="s">
        <v>83</v>
      </c>
    </row>
    <row r="47" spans="1:16" ht="18" customHeight="1" x14ac:dyDescent="0.2">
      <c r="A47" s="57" t="s">
        <v>84</v>
      </c>
      <c r="B47" s="65" t="s">
        <v>85</v>
      </c>
      <c r="C47" s="83">
        <v>74320206</v>
      </c>
      <c r="D47" s="60"/>
      <c r="E47" s="105"/>
      <c r="F47" s="70"/>
      <c r="G47" s="70"/>
      <c r="H47" s="67">
        <v>594654</v>
      </c>
      <c r="I47" s="61">
        <f t="shared" si="6"/>
        <v>74914860</v>
      </c>
      <c r="J47" s="67"/>
      <c r="K47" s="62">
        <f t="shared" si="0"/>
        <v>74914860</v>
      </c>
      <c r="L47" s="63"/>
      <c r="M47" s="82" t="s">
        <v>86</v>
      </c>
      <c r="N47" s="47"/>
    </row>
    <row r="48" spans="1:16" ht="18" customHeight="1" x14ac:dyDescent="0.25">
      <c r="A48" s="106" t="s">
        <v>87</v>
      </c>
      <c r="B48" s="107" t="s">
        <v>85</v>
      </c>
      <c r="C48" s="54">
        <f t="shared" ref="C48:H48" si="7">C49+C60+C61+C64+C65</f>
        <v>579872190</v>
      </c>
      <c r="D48" s="54">
        <f t="shared" si="7"/>
        <v>39900108</v>
      </c>
      <c r="E48" s="54">
        <f t="shared" si="7"/>
        <v>15236700</v>
      </c>
      <c r="F48" s="54">
        <f t="shared" si="7"/>
        <v>0</v>
      </c>
      <c r="G48" s="54">
        <f t="shared" si="7"/>
        <v>100000000</v>
      </c>
      <c r="H48" s="54">
        <f t="shared" si="7"/>
        <v>699593</v>
      </c>
      <c r="I48" s="54">
        <f t="shared" si="6"/>
        <v>735708591</v>
      </c>
      <c r="J48" s="54">
        <f>J49</f>
        <v>22500000</v>
      </c>
      <c r="K48" s="55">
        <f t="shared" si="0"/>
        <v>713208591</v>
      </c>
      <c r="L48" s="56"/>
      <c r="M48" s="82"/>
      <c r="N48" s="47"/>
    </row>
    <row r="49" spans="1:21" ht="18" customHeight="1" x14ac:dyDescent="0.2">
      <c r="A49" s="108" t="s">
        <v>88</v>
      </c>
      <c r="B49" s="73" t="s">
        <v>89</v>
      </c>
      <c r="C49" s="109">
        <f t="shared" ref="C49:H49" si="8">C50+C51+C52+C53+C54+C55+C56+C57+C58+C59</f>
        <v>430261646</v>
      </c>
      <c r="D49" s="109">
        <f t="shared" si="8"/>
        <v>39443108</v>
      </c>
      <c r="E49" s="109">
        <f t="shared" si="8"/>
        <v>13890700</v>
      </c>
      <c r="F49" s="109">
        <f t="shared" si="8"/>
        <v>0</v>
      </c>
      <c r="G49" s="109">
        <f t="shared" si="8"/>
        <v>13630000</v>
      </c>
      <c r="H49" s="109">
        <f t="shared" si="8"/>
        <v>699593</v>
      </c>
      <c r="I49" s="110">
        <f t="shared" si="6"/>
        <v>497925047</v>
      </c>
      <c r="J49" s="109">
        <f>J50+J51+J52+J53+J54+J55+J56+J57+J58+J59</f>
        <v>22500000</v>
      </c>
      <c r="K49" s="111">
        <f t="shared" si="0"/>
        <v>475425047</v>
      </c>
      <c r="L49" s="112"/>
      <c r="M49" s="82"/>
      <c r="N49" s="47"/>
    </row>
    <row r="50" spans="1:21" ht="18" customHeight="1" x14ac:dyDescent="0.2">
      <c r="A50" s="113" t="s">
        <v>90</v>
      </c>
      <c r="B50" s="79" t="s">
        <v>91</v>
      </c>
      <c r="C50" s="92">
        <v>75084000</v>
      </c>
      <c r="D50" s="94">
        <v>15621882</v>
      </c>
      <c r="E50" s="94">
        <v>8785700</v>
      </c>
      <c r="F50" s="81"/>
      <c r="G50" s="81"/>
      <c r="H50" s="95"/>
      <c r="I50" s="61">
        <f t="shared" si="6"/>
        <v>99491582</v>
      </c>
      <c r="J50" s="67"/>
      <c r="K50" s="62">
        <f t="shared" si="0"/>
        <v>99491582</v>
      </c>
      <c r="L50" s="63"/>
      <c r="M50" s="82"/>
      <c r="N50" s="47"/>
      <c r="P50" s="3"/>
      <c r="Q50" s="2" t="s">
        <v>92</v>
      </c>
      <c r="R50" s="2" t="s">
        <v>93</v>
      </c>
    </row>
    <row r="51" spans="1:21" ht="18" customHeight="1" x14ac:dyDescent="0.2">
      <c r="A51" s="113" t="s">
        <v>94</v>
      </c>
      <c r="B51" s="79" t="s">
        <v>95</v>
      </c>
      <c r="C51" s="101">
        <v>105249365</v>
      </c>
      <c r="D51" s="94">
        <v>23749226</v>
      </c>
      <c r="E51" s="94">
        <v>4970000</v>
      </c>
      <c r="F51" s="81"/>
      <c r="G51" s="81"/>
      <c r="H51" s="95"/>
      <c r="I51" s="61">
        <f t="shared" si="6"/>
        <v>133968591</v>
      </c>
      <c r="J51" s="67"/>
      <c r="K51" s="62">
        <f t="shared" si="0"/>
        <v>133968591</v>
      </c>
      <c r="L51" s="63"/>
      <c r="M51" s="82"/>
      <c r="N51" s="47"/>
      <c r="P51" s="3"/>
      <c r="Q51" s="2" t="s">
        <v>96</v>
      </c>
      <c r="R51" s="2" t="s">
        <v>93</v>
      </c>
    </row>
    <row r="52" spans="1:21" ht="18" customHeight="1" x14ac:dyDescent="0.2">
      <c r="A52" s="114" t="s">
        <v>97</v>
      </c>
      <c r="B52" s="79" t="s">
        <v>98</v>
      </c>
      <c r="C52" s="101">
        <v>5600000</v>
      </c>
      <c r="D52" s="95"/>
      <c r="E52" s="95"/>
      <c r="F52" s="81"/>
      <c r="G52" s="81"/>
      <c r="H52" s="81"/>
      <c r="I52" s="61">
        <f t="shared" si="6"/>
        <v>5600000</v>
      </c>
      <c r="J52" s="67"/>
      <c r="K52" s="62">
        <f t="shared" si="0"/>
        <v>5600000</v>
      </c>
      <c r="L52" s="63"/>
      <c r="M52" s="82"/>
      <c r="N52" s="47"/>
      <c r="O52" s="115" t="s">
        <v>99</v>
      </c>
      <c r="P52" s="3"/>
      <c r="Q52" s="2" t="s">
        <v>100</v>
      </c>
    </row>
    <row r="53" spans="1:21" ht="18" customHeight="1" x14ac:dyDescent="0.2">
      <c r="A53" s="113" t="s">
        <v>101</v>
      </c>
      <c r="B53" s="79" t="s">
        <v>102</v>
      </c>
      <c r="C53" s="101">
        <v>22000000</v>
      </c>
      <c r="D53" s="81"/>
      <c r="E53" s="81"/>
      <c r="F53" s="81"/>
      <c r="G53" s="81"/>
      <c r="H53" s="81"/>
      <c r="I53" s="61">
        <f t="shared" si="6"/>
        <v>22000000</v>
      </c>
      <c r="J53" s="67"/>
      <c r="K53" s="62">
        <f t="shared" si="0"/>
        <v>22000000</v>
      </c>
      <c r="L53" s="63"/>
      <c r="M53" s="116" t="s">
        <v>103</v>
      </c>
      <c r="N53" s="117" t="s">
        <v>104</v>
      </c>
      <c r="O53" s="115" t="s">
        <v>105</v>
      </c>
      <c r="Q53" s="118" t="s">
        <v>106</v>
      </c>
      <c r="R53" s="2" t="s">
        <v>107</v>
      </c>
    </row>
    <row r="54" spans="1:21" ht="18" customHeight="1" x14ac:dyDescent="0.2">
      <c r="A54" s="114" t="s">
        <v>108</v>
      </c>
      <c r="B54" s="79" t="s">
        <v>109</v>
      </c>
      <c r="C54" s="101">
        <v>10000</v>
      </c>
      <c r="D54" s="81"/>
      <c r="E54" s="81"/>
      <c r="F54" s="81"/>
      <c r="G54" s="81"/>
      <c r="H54" s="81"/>
      <c r="I54" s="61">
        <f t="shared" si="6"/>
        <v>10000</v>
      </c>
      <c r="J54" s="67"/>
      <c r="K54" s="62">
        <f t="shared" si="0"/>
        <v>10000</v>
      </c>
      <c r="L54" s="119"/>
      <c r="M54" s="120" t="s">
        <v>110</v>
      </c>
      <c r="N54" s="121" t="s">
        <v>111</v>
      </c>
      <c r="O54" s="122" t="s">
        <v>112</v>
      </c>
      <c r="Q54" s="2" t="s">
        <v>113</v>
      </c>
    </row>
    <row r="55" spans="1:21" ht="18" customHeight="1" x14ac:dyDescent="0.2">
      <c r="A55" s="113" t="s">
        <v>114</v>
      </c>
      <c r="B55" s="79" t="s">
        <v>115</v>
      </c>
      <c r="C55" s="101">
        <f>22150000+810000+675000</f>
        <v>23635000</v>
      </c>
      <c r="D55" s="95"/>
      <c r="E55" s="95"/>
      <c r="F55" s="81"/>
      <c r="G55" s="81"/>
      <c r="H55" s="81"/>
      <c r="I55" s="123">
        <f>SUM(C55:H55)</f>
        <v>23635000</v>
      </c>
      <c r="J55" s="124">
        <f>O96+O100</f>
        <v>22500000</v>
      </c>
      <c r="K55" s="125">
        <f>I55-J55</f>
        <v>1135000</v>
      </c>
      <c r="L55" s="126"/>
      <c r="M55" s="127" t="s">
        <v>116</v>
      </c>
      <c r="N55" s="128" t="s">
        <v>117</v>
      </c>
      <c r="O55" s="122" t="s">
        <v>118</v>
      </c>
      <c r="P55" s="10"/>
      <c r="Q55" s="2" t="s">
        <v>119</v>
      </c>
      <c r="R55" s="2" t="s">
        <v>120</v>
      </c>
    </row>
    <row r="56" spans="1:21" ht="18" customHeight="1" x14ac:dyDescent="0.2">
      <c r="A56" s="114" t="s">
        <v>121</v>
      </c>
      <c r="B56" s="79" t="s">
        <v>122</v>
      </c>
      <c r="C56" s="129">
        <v>883000</v>
      </c>
      <c r="D56" s="95"/>
      <c r="E56" s="81"/>
      <c r="F56" s="81"/>
      <c r="G56" s="81"/>
      <c r="H56" s="81"/>
      <c r="I56" s="61">
        <f t="shared" si="6"/>
        <v>883000</v>
      </c>
      <c r="J56" s="67"/>
      <c r="K56" s="62">
        <f t="shared" si="0"/>
        <v>883000</v>
      </c>
      <c r="L56" s="130" t="s">
        <v>123</v>
      </c>
      <c r="M56" s="131"/>
      <c r="O56" s="3"/>
      <c r="Q56" s="132" t="s">
        <v>124</v>
      </c>
      <c r="R56" s="118" t="s">
        <v>125</v>
      </c>
      <c r="T56" s="133">
        <f>460000+675000</f>
        <v>1135000</v>
      </c>
      <c r="U56" s="134" t="s">
        <v>126</v>
      </c>
    </row>
    <row r="57" spans="1:21" ht="21.75" customHeight="1" x14ac:dyDescent="0.2">
      <c r="A57" s="135" t="s">
        <v>127</v>
      </c>
      <c r="B57" s="65" t="s">
        <v>128</v>
      </c>
      <c r="C57" s="136">
        <f>87334433+47705351+20895497</f>
        <v>155935281</v>
      </c>
      <c r="D57" s="67"/>
      <c r="E57" s="137"/>
      <c r="F57" s="70"/>
      <c r="G57" s="98">
        <v>13630000</v>
      </c>
      <c r="H57" s="70">
        <v>699593</v>
      </c>
      <c r="I57" s="61">
        <f t="shared" si="6"/>
        <v>170264874</v>
      </c>
      <c r="J57" s="67"/>
      <c r="K57" s="62">
        <f t="shared" si="0"/>
        <v>170264874</v>
      </c>
      <c r="L57" s="63"/>
      <c r="M57" s="82" t="s">
        <v>129</v>
      </c>
      <c r="O57" s="3"/>
      <c r="Q57" s="2" t="s">
        <v>130</v>
      </c>
    </row>
    <row r="58" spans="1:21" ht="18" customHeight="1" x14ac:dyDescent="0.2">
      <c r="A58" s="138" t="s">
        <v>131</v>
      </c>
      <c r="B58" s="65" t="s">
        <v>132</v>
      </c>
      <c r="C58" s="101">
        <v>27898000</v>
      </c>
      <c r="D58" s="70"/>
      <c r="E58" s="70"/>
      <c r="F58" s="70"/>
      <c r="G58" s="70"/>
      <c r="H58" s="70"/>
      <c r="I58" s="61">
        <f t="shared" si="6"/>
        <v>27898000</v>
      </c>
      <c r="J58" s="67"/>
      <c r="K58" s="62">
        <f t="shared" si="0"/>
        <v>27898000</v>
      </c>
      <c r="L58" s="63"/>
      <c r="M58" s="82"/>
      <c r="Q58" s="139" t="s">
        <v>133</v>
      </c>
    </row>
    <row r="59" spans="1:21" ht="18" customHeight="1" x14ac:dyDescent="0.2">
      <c r="A59" s="138" t="s">
        <v>134</v>
      </c>
      <c r="B59" s="65" t="s">
        <v>135</v>
      </c>
      <c r="C59" s="101">
        <v>13967000</v>
      </c>
      <c r="D59" s="98">
        <v>72000</v>
      </c>
      <c r="E59" s="98">
        <v>135000</v>
      </c>
      <c r="F59" s="70"/>
      <c r="G59" s="70"/>
      <c r="H59" s="70"/>
      <c r="I59" s="61">
        <f t="shared" si="6"/>
        <v>14174000</v>
      </c>
      <c r="J59" s="103"/>
      <c r="K59" s="62">
        <f t="shared" si="0"/>
        <v>14174000</v>
      </c>
      <c r="L59" s="63"/>
      <c r="M59" s="82"/>
    </row>
    <row r="60" spans="1:21" ht="18" customHeight="1" x14ac:dyDescent="0.2">
      <c r="A60" s="140" t="s">
        <v>136</v>
      </c>
      <c r="B60" s="141" t="s">
        <v>137</v>
      </c>
      <c r="C60" s="142">
        <v>149816160</v>
      </c>
      <c r="D60" s="143">
        <v>457000</v>
      </c>
      <c r="E60" s="144">
        <v>1346000</v>
      </c>
      <c r="F60" s="137"/>
      <c r="G60" s="145">
        <v>86370000</v>
      </c>
      <c r="H60" s="137"/>
      <c r="I60" s="61">
        <f t="shared" si="6"/>
        <v>237989160</v>
      </c>
      <c r="J60" s="146"/>
      <c r="K60" s="62"/>
      <c r="L60" s="63"/>
      <c r="M60" s="82">
        <v>71</v>
      </c>
    </row>
    <row r="61" spans="1:21" ht="18" customHeight="1" x14ac:dyDescent="0.2">
      <c r="A61" s="147" t="s">
        <v>138</v>
      </c>
      <c r="B61" s="65" t="s">
        <v>139</v>
      </c>
      <c r="C61" s="148">
        <v>6692000</v>
      </c>
      <c r="D61" s="149"/>
      <c r="E61" s="149"/>
      <c r="F61" s="149"/>
      <c r="G61" s="150">
        <f>G62+G63</f>
        <v>0</v>
      </c>
      <c r="H61" s="149">
        <f>H62+H63</f>
        <v>0</v>
      </c>
      <c r="I61" s="61">
        <f t="shared" si="6"/>
        <v>6692000</v>
      </c>
      <c r="J61" s="149">
        <f>J62+J63</f>
        <v>0</v>
      </c>
      <c r="K61" s="62">
        <f t="shared" ref="K61:K118" si="9">I61-J61</f>
        <v>6692000</v>
      </c>
      <c r="L61" s="63"/>
      <c r="M61" s="82" t="s">
        <v>140</v>
      </c>
    </row>
    <row r="62" spans="1:21" ht="18" customHeight="1" x14ac:dyDescent="0.2">
      <c r="A62" s="114" t="s">
        <v>141</v>
      </c>
      <c r="B62" s="79" t="s">
        <v>142</v>
      </c>
      <c r="C62" s="151"/>
      <c r="D62" s="81"/>
      <c r="E62" s="81"/>
      <c r="F62" s="81"/>
      <c r="G62" s="81"/>
      <c r="H62" s="81"/>
      <c r="I62" s="61">
        <f t="shared" si="6"/>
        <v>0</v>
      </c>
      <c r="J62" s="67"/>
      <c r="K62" s="62">
        <f t="shared" si="9"/>
        <v>0</v>
      </c>
      <c r="L62" s="63"/>
      <c r="M62" s="82"/>
    </row>
    <row r="63" spans="1:21" ht="18" customHeight="1" x14ac:dyDescent="0.2">
      <c r="A63" s="152" t="s">
        <v>143</v>
      </c>
      <c r="B63" s="79" t="s">
        <v>144</v>
      </c>
      <c r="C63" s="101">
        <f>C61</f>
        <v>6692000</v>
      </c>
      <c r="D63" s="95"/>
      <c r="E63" s="95"/>
      <c r="F63" s="81"/>
      <c r="G63" s="97"/>
      <c r="H63" s="81"/>
      <c r="I63" s="61">
        <f t="shared" si="6"/>
        <v>6692000</v>
      </c>
      <c r="J63" s="67"/>
      <c r="K63" s="62">
        <f t="shared" si="9"/>
        <v>6692000</v>
      </c>
      <c r="L63" s="63"/>
      <c r="M63" s="82"/>
    </row>
    <row r="64" spans="1:21" ht="24" customHeight="1" x14ac:dyDescent="0.2">
      <c r="A64" s="153" t="s">
        <v>145</v>
      </c>
      <c r="B64" s="65" t="s">
        <v>146</v>
      </c>
      <c r="C64" s="154">
        <v>-6897616</v>
      </c>
      <c r="D64" s="67"/>
      <c r="E64" s="67"/>
      <c r="F64" s="70"/>
      <c r="G64" s="70"/>
      <c r="H64" s="70"/>
      <c r="I64" s="61">
        <f t="shared" si="6"/>
        <v>-6897616</v>
      </c>
      <c r="J64" s="67"/>
      <c r="K64" s="62">
        <f t="shared" si="9"/>
        <v>-6897616</v>
      </c>
      <c r="L64" s="63"/>
      <c r="M64" s="82"/>
    </row>
    <row r="65" spans="1:18" ht="18" customHeight="1" x14ac:dyDescent="0.2">
      <c r="A65" s="153" t="s">
        <v>147</v>
      </c>
      <c r="B65" s="65" t="s">
        <v>148</v>
      </c>
      <c r="C65" s="154"/>
      <c r="D65" s="67"/>
      <c r="E65" s="67"/>
      <c r="F65" s="70"/>
      <c r="G65" s="70"/>
      <c r="H65" s="70"/>
      <c r="I65" s="61">
        <f t="shared" si="6"/>
        <v>0</v>
      </c>
      <c r="J65" s="67"/>
      <c r="K65" s="62">
        <f t="shared" si="9"/>
        <v>0</v>
      </c>
      <c r="L65" s="63"/>
      <c r="M65" s="82"/>
      <c r="N65" s="10" t="s">
        <v>149</v>
      </c>
    </row>
    <row r="66" spans="1:18" ht="30" customHeight="1" x14ac:dyDescent="0.2">
      <c r="A66" s="155" t="s">
        <v>150</v>
      </c>
      <c r="B66" s="79" t="s">
        <v>151</v>
      </c>
      <c r="C66" s="93">
        <f t="shared" ref="C66:H66" si="10">C23-C48</f>
        <v>-6753758</v>
      </c>
      <c r="D66" s="93">
        <f t="shared" si="10"/>
        <v>-4749295</v>
      </c>
      <c r="E66" s="93">
        <f t="shared" si="10"/>
        <v>-3567681</v>
      </c>
      <c r="F66" s="103">
        <f t="shared" si="10"/>
        <v>0</v>
      </c>
      <c r="G66" s="103">
        <f t="shared" si="10"/>
        <v>0</v>
      </c>
      <c r="H66" s="103">
        <f t="shared" si="10"/>
        <v>0</v>
      </c>
      <c r="I66" s="61">
        <f t="shared" si="6"/>
        <v>-15070734</v>
      </c>
      <c r="J66" s="149"/>
      <c r="K66" s="62">
        <f t="shared" si="9"/>
        <v>-15070734</v>
      </c>
      <c r="L66" s="63"/>
      <c r="M66" s="156">
        <v>98.02</v>
      </c>
      <c r="N66" s="2" t="s">
        <v>152</v>
      </c>
      <c r="Q66" s="157">
        <v>15923591</v>
      </c>
      <c r="R66" s="157">
        <f>Q66-C66</f>
        <v>22677349</v>
      </c>
    </row>
    <row r="67" spans="1:18" s="8" customFormat="1" ht="18" customHeight="1" x14ac:dyDescent="0.25">
      <c r="A67" s="158" t="s">
        <v>153</v>
      </c>
      <c r="B67" s="159" t="s">
        <v>154</v>
      </c>
      <c r="C67" s="160">
        <f>C68+C71+C74+C77+C80+C83+C86+C89+C92+C95+C98+C101+C104+C107+C110+C113+C116</f>
        <v>579784225</v>
      </c>
      <c r="D67" s="160">
        <f>D68+D71+D74+D77+D80+D83+D86+D89+D92+D95+D98+D101+D104+D107+D110+D113+D116</f>
        <v>39900108</v>
      </c>
      <c r="E67" s="160">
        <f>E68+E71+E74+E77+E80+E83+E86+E89+E92+E95+E98+E101+E104+E107+E110+E113+E116</f>
        <v>15236700</v>
      </c>
      <c r="F67" s="160"/>
      <c r="G67" s="160">
        <f>G68+G71+G74+G77+G80+G83+G86+G89+G92+G95+G98+G101+G104+G107+G110+G113+G116</f>
        <v>100000000</v>
      </c>
      <c r="H67" s="160">
        <f>H68+H71+H74+H77+H80+H83+H86+H89+H92+H95+H98+H101+H104+H107+H110+H113+H116</f>
        <v>699593</v>
      </c>
      <c r="I67" s="160">
        <f t="shared" si="6"/>
        <v>735620626</v>
      </c>
      <c r="J67" s="54">
        <f>J68+J71+J74+J77+J80+J83+J86+J89+J92+J95+J98+J101+J104+J107+J110+J113+J116</f>
        <v>22960000</v>
      </c>
      <c r="K67" s="161">
        <f t="shared" si="9"/>
        <v>712660626</v>
      </c>
      <c r="L67" s="162"/>
      <c r="M67" s="163"/>
    </row>
    <row r="68" spans="1:18" ht="15" customHeight="1" x14ac:dyDescent="0.2">
      <c r="A68" s="164" t="s">
        <v>155</v>
      </c>
      <c r="B68" s="165" t="s">
        <v>156</v>
      </c>
      <c r="C68" s="166">
        <f t="shared" ref="C68:H68" si="11">C69+C70</f>
        <v>39320223</v>
      </c>
      <c r="D68" s="110">
        <f t="shared" si="11"/>
        <v>0</v>
      </c>
      <c r="E68" s="110">
        <f t="shared" si="11"/>
        <v>0</v>
      </c>
      <c r="F68" s="110">
        <f t="shared" si="11"/>
        <v>0</v>
      </c>
      <c r="G68" s="110">
        <f t="shared" si="11"/>
        <v>0</v>
      </c>
      <c r="H68" s="110">
        <f t="shared" si="11"/>
        <v>0</v>
      </c>
      <c r="I68" s="110">
        <f t="shared" si="6"/>
        <v>39320223</v>
      </c>
      <c r="J68" s="110">
        <f>J69+J70</f>
        <v>0</v>
      </c>
      <c r="K68" s="111">
        <f t="shared" si="9"/>
        <v>39320223</v>
      </c>
      <c r="L68" s="112"/>
      <c r="M68" s="47"/>
    </row>
    <row r="69" spans="1:18" ht="15" customHeight="1" x14ac:dyDescent="0.2">
      <c r="A69" s="167" t="s">
        <v>157</v>
      </c>
      <c r="B69" s="79" t="s">
        <v>158</v>
      </c>
      <c r="C69" s="101">
        <v>38010223</v>
      </c>
      <c r="D69" s="95"/>
      <c r="E69" s="95"/>
      <c r="F69" s="95"/>
      <c r="G69" s="95"/>
      <c r="H69" s="95"/>
      <c r="I69" s="61">
        <f t="shared" si="6"/>
        <v>38010223</v>
      </c>
      <c r="J69" s="67"/>
      <c r="K69" s="62">
        <f t="shared" si="9"/>
        <v>38010223</v>
      </c>
      <c r="L69" s="63"/>
      <c r="M69" s="47"/>
    </row>
    <row r="70" spans="1:18" ht="15" customHeight="1" x14ac:dyDescent="0.2">
      <c r="A70" s="167" t="s">
        <v>159</v>
      </c>
      <c r="B70" s="79" t="s">
        <v>160</v>
      </c>
      <c r="C70" s="101">
        <v>1310000</v>
      </c>
      <c r="D70" s="95"/>
      <c r="E70" s="95"/>
      <c r="F70" s="95"/>
      <c r="G70" s="95"/>
      <c r="H70" s="95"/>
      <c r="I70" s="61">
        <f t="shared" si="6"/>
        <v>1310000</v>
      </c>
      <c r="J70" s="67"/>
      <c r="K70" s="62">
        <f t="shared" si="9"/>
        <v>1310000</v>
      </c>
      <c r="L70" s="63"/>
      <c r="M70" s="47"/>
    </row>
    <row r="71" spans="1:18" ht="15" customHeight="1" x14ac:dyDescent="0.2">
      <c r="A71" s="164" t="s">
        <v>161</v>
      </c>
      <c r="B71" s="165" t="s">
        <v>162</v>
      </c>
      <c r="C71" s="166">
        <f t="shared" ref="C71:H71" si="12">C72+C73</f>
        <v>2764518</v>
      </c>
      <c r="D71" s="110">
        <f t="shared" si="12"/>
        <v>0</v>
      </c>
      <c r="E71" s="110">
        <f t="shared" si="12"/>
        <v>0</v>
      </c>
      <c r="F71" s="110">
        <f t="shared" si="12"/>
        <v>0</v>
      </c>
      <c r="G71" s="110">
        <f t="shared" si="12"/>
        <v>0</v>
      </c>
      <c r="H71" s="110">
        <f t="shared" si="12"/>
        <v>0</v>
      </c>
      <c r="I71" s="110">
        <f t="shared" si="6"/>
        <v>2764518</v>
      </c>
      <c r="J71" s="110">
        <f>J72+J73</f>
        <v>0</v>
      </c>
      <c r="K71" s="111">
        <f t="shared" si="9"/>
        <v>2764518</v>
      </c>
      <c r="L71" s="112"/>
      <c r="M71" s="47"/>
    </row>
    <row r="72" spans="1:18" ht="15" customHeight="1" x14ac:dyDescent="0.2">
      <c r="A72" s="167" t="s">
        <v>157</v>
      </c>
      <c r="B72" s="79" t="s">
        <v>163</v>
      </c>
      <c r="C72" s="101">
        <v>2764518</v>
      </c>
      <c r="D72" s="95"/>
      <c r="E72" s="95"/>
      <c r="F72" s="95"/>
      <c r="G72" s="95"/>
      <c r="H72" s="95"/>
      <c r="I72" s="61">
        <f t="shared" si="6"/>
        <v>2764518</v>
      </c>
      <c r="J72" s="67"/>
      <c r="K72" s="62">
        <f t="shared" si="9"/>
        <v>2764518</v>
      </c>
      <c r="L72" s="63"/>
      <c r="M72" s="47"/>
    </row>
    <row r="73" spans="1:18" ht="15" customHeight="1" x14ac:dyDescent="0.2">
      <c r="A73" s="167" t="s">
        <v>159</v>
      </c>
      <c r="B73" s="79" t="s">
        <v>164</v>
      </c>
      <c r="C73" s="101"/>
      <c r="D73" s="95"/>
      <c r="E73" s="95"/>
      <c r="F73" s="95"/>
      <c r="G73" s="95"/>
      <c r="H73" s="95"/>
      <c r="I73" s="61">
        <f t="shared" si="6"/>
        <v>0</v>
      </c>
      <c r="J73" s="67"/>
      <c r="K73" s="62">
        <f t="shared" si="9"/>
        <v>0</v>
      </c>
      <c r="L73" s="63"/>
      <c r="M73" s="47"/>
    </row>
    <row r="74" spans="1:18" ht="15.75" customHeight="1" x14ac:dyDescent="0.2">
      <c r="A74" s="164" t="s">
        <v>165</v>
      </c>
      <c r="B74" s="165" t="s">
        <v>166</v>
      </c>
      <c r="C74" s="166">
        <f t="shared" ref="C74:H74" si="13">C75+C76</f>
        <v>5600000</v>
      </c>
      <c r="D74" s="110">
        <f t="shared" si="13"/>
        <v>0</v>
      </c>
      <c r="E74" s="110">
        <f t="shared" si="13"/>
        <v>0</v>
      </c>
      <c r="F74" s="110">
        <f t="shared" si="13"/>
        <v>0</v>
      </c>
      <c r="G74" s="110">
        <f t="shared" si="13"/>
        <v>0</v>
      </c>
      <c r="H74" s="110">
        <f t="shared" si="13"/>
        <v>0</v>
      </c>
      <c r="I74" s="110">
        <f t="shared" si="6"/>
        <v>5600000</v>
      </c>
      <c r="J74" s="110">
        <f>J75+J76</f>
        <v>0</v>
      </c>
      <c r="K74" s="111">
        <f t="shared" si="9"/>
        <v>5600000</v>
      </c>
      <c r="L74" s="112"/>
      <c r="M74" s="47"/>
    </row>
    <row r="75" spans="1:18" ht="15.75" customHeight="1" x14ac:dyDescent="0.2">
      <c r="A75" s="167" t="s">
        <v>157</v>
      </c>
      <c r="B75" s="79" t="s">
        <v>167</v>
      </c>
      <c r="C75" s="101">
        <v>5600000</v>
      </c>
      <c r="D75" s="95"/>
      <c r="E75" s="95"/>
      <c r="F75" s="95"/>
      <c r="G75" s="95"/>
      <c r="H75" s="95"/>
      <c r="I75" s="61">
        <f t="shared" si="6"/>
        <v>5600000</v>
      </c>
      <c r="J75" s="67"/>
      <c r="K75" s="62">
        <f t="shared" si="9"/>
        <v>5600000</v>
      </c>
      <c r="L75" s="63"/>
      <c r="M75" s="47"/>
    </row>
    <row r="76" spans="1:18" ht="15.75" customHeight="1" x14ac:dyDescent="0.2">
      <c r="A76" s="167" t="s">
        <v>159</v>
      </c>
      <c r="B76" s="79" t="s">
        <v>168</v>
      </c>
      <c r="C76" s="151"/>
      <c r="D76" s="95"/>
      <c r="E76" s="95"/>
      <c r="F76" s="95"/>
      <c r="G76" s="95"/>
      <c r="H76" s="95"/>
      <c r="I76" s="61">
        <f t="shared" si="6"/>
        <v>0</v>
      </c>
      <c r="J76" s="67"/>
      <c r="K76" s="62">
        <f t="shared" si="9"/>
        <v>0</v>
      </c>
      <c r="L76" s="63"/>
      <c r="M76" s="47"/>
    </row>
    <row r="77" spans="1:18" ht="22.5" customHeight="1" x14ac:dyDescent="0.2">
      <c r="A77" s="164" t="s">
        <v>169</v>
      </c>
      <c r="B77" s="165" t="s">
        <v>170</v>
      </c>
      <c r="C77" s="166">
        <f t="shared" ref="C77:H77" si="14">C78+C79</f>
        <v>0</v>
      </c>
      <c r="D77" s="110">
        <f t="shared" si="14"/>
        <v>0</v>
      </c>
      <c r="E77" s="110">
        <f t="shared" si="14"/>
        <v>0</v>
      </c>
      <c r="F77" s="110">
        <f t="shared" si="14"/>
        <v>0</v>
      </c>
      <c r="G77" s="110">
        <f t="shared" si="14"/>
        <v>0</v>
      </c>
      <c r="H77" s="110">
        <f t="shared" si="14"/>
        <v>0</v>
      </c>
      <c r="I77" s="110">
        <f t="shared" si="6"/>
        <v>0</v>
      </c>
      <c r="J77" s="110">
        <f>J78+J79</f>
        <v>0</v>
      </c>
      <c r="K77" s="111">
        <f t="shared" si="9"/>
        <v>0</v>
      </c>
      <c r="L77" s="112"/>
      <c r="M77" s="47"/>
    </row>
    <row r="78" spans="1:18" ht="16.5" customHeight="1" x14ac:dyDescent="0.2">
      <c r="A78" s="167" t="s">
        <v>157</v>
      </c>
      <c r="B78" s="79" t="s">
        <v>171</v>
      </c>
      <c r="C78" s="168"/>
      <c r="D78" s="169"/>
      <c r="E78" s="169"/>
      <c r="F78" s="169"/>
      <c r="G78" s="169"/>
      <c r="H78" s="169"/>
      <c r="I78" s="170">
        <f t="shared" si="6"/>
        <v>0</v>
      </c>
      <c r="J78" s="171"/>
      <c r="K78" s="172">
        <f t="shared" si="9"/>
        <v>0</v>
      </c>
      <c r="L78" s="112"/>
      <c r="M78" s="47"/>
    </row>
    <row r="79" spans="1:18" ht="18" customHeight="1" x14ac:dyDescent="0.2">
      <c r="A79" s="167" t="s">
        <v>159</v>
      </c>
      <c r="B79" s="79" t="s">
        <v>172</v>
      </c>
      <c r="C79" s="168"/>
      <c r="D79" s="169"/>
      <c r="E79" s="169"/>
      <c r="F79" s="169"/>
      <c r="G79" s="169"/>
      <c r="H79" s="169"/>
      <c r="I79" s="170">
        <f t="shared" si="6"/>
        <v>0</v>
      </c>
      <c r="J79" s="171"/>
      <c r="K79" s="172">
        <f t="shared" si="9"/>
        <v>0</v>
      </c>
      <c r="L79" s="112"/>
      <c r="M79" s="47"/>
    </row>
    <row r="80" spans="1:18" ht="15" customHeight="1" x14ac:dyDescent="0.2">
      <c r="A80" s="164" t="s">
        <v>173</v>
      </c>
      <c r="B80" s="165" t="s">
        <v>174</v>
      </c>
      <c r="C80" s="166"/>
      <c r="D80" s="110">
        <f>D81+D82</f>
        <v>0</v>
      </c>
      <c r="E80" s="110">
        <f>E81+E82</f>
        <v>0</v>
      </c>
      <c r="F80" s="110">
        <f>F81+F82</f>
        <v>0</v>
      </c>
      <c r="G80" s="110">
        <f>G81+G82</f>
        <v>0</v>
      </c>
      <c r="H80" s="110">
        <f>H81+H82</f>
        <v>0</v>
      </c>
      <c r="I80" s="110">
        <f t="shared" si="6"/>
        <v>0</v>
      </c>
      <c r="J80" s="110">
        <f>J81+J82</f>
        <v>0</v>
      </c>
      <c r="K80" s="111">
        <f t="shared" si="9"/>
        <v>0</v>
      </c>
      <c r="L80" s="112"/>
      <c r="M80" s="47"/>
    </row>
    <row r="81" spans="1:16" ht="15" customHeight="1" x14ac:dyDescent="0.2">
      <c r="A81" s="167" t="s">
        <v>157</v>
      </c>
      <c r="B81" s="79" t="s">
        <v>175</v>
      </c>
      <c r="C81" s="173"/>
      <c r="D81" s="169"/>
      <c r="E81" s="169"/>
      <c r="F81" s="169"/>
      <c r="G81" s="169"/>
      <c r="H81" s="169"/>
      <c r="I81" s="170">
        <f t="shared" si="6"/>
        <v>0</v>
      </c>
      <c r="J81" s="171"/>
      <c r="K81" s="172">
        <f t="shared" si="9"/>
        <v>0</v>
      </c>
      <c r="L81" s="112"/>
      <c r="M81" s="47"/>
    </row>
    <row r="82" spans="1:16" ht="15" customHeight="1" x14ac:dyDescent="0.2">
      <c r="A82" s="167" t="s">
        <v>159</v>
      </c>
      <c r="B82" s="79" t="s">
        <v>176</v>
      </c>
      <c r="C82" s="168"/>
      <c r="D82" s="169"/>
      <c r="E82" s="169"/>
      <c r="F82" s="169"/>
      <c r="G82" s="169"/>
      <c r="H82" s="169"/>
      <c r="I82" s="170">
        <f t="shared" si="6"/>
        <v>0</v>
      </c>
      <c r="J82" s="171"/>
      <c r="K82" s="172">
        <f t="shared" si="9"/>
        <v>0</v>
      </c>
      <c r="L82" s="112"/>
      <c r="M82" s="47"/>
    </row>
    <row r="83" spans="1:16" ht="15" customHeight="1" x14ac:dyDescent="0.2">
      <c r="A83" s="164" t="s">
        <v>177</v>
      </c>
      <c r="B83" s="165" t="s">
        <v>178</v>
      </c>
      <c r="C83" s="166">
        <f t="shared" ref="C83:H83" si="15">C84+C85</f>
        <v>12966309</v>
      </c>
      <c r="D83" s="110">
        <f t="shared" si="15"/>
        <v>0</v>
      </c>
      <c r="E83" s="110">
        <f t="shared" si="15"/>
        <v>0</v>
      </c>
      <c r="F83" s="110">
        <f t="shared" si="15"/>
        <v>0</v>
      </c>
      <c r="G83" s="110">
        <f t="shared" si="15"/>
        <v>0</v>
      </c>
      <c r="H83" s="110">
        <f t="shared" si="15"/>
        <v>0</v>
      </c>
      <c r="I83" s="110">
        <f t="shared" si="6"/>
        <v>12966309</v>
      </c>
      <c r="J83" s="110">
        <f>J84+J85</f>
        <v>0</v>
      </c>
      <c r="K83" s="111">
        <f t="shared" si="9"/>
        <v>12966309</v>
      </c>
      <c r="L83" s="112"/>
      <c r="M83" s="47"/>
    </row>
    <row r="84" spans="1:16" ht="15" customHeight="1" x14ac:dyDescent="0.2">
      <c r="A84" s="167" t="s">
        <v>157</v>
      </c>
      <c r="B84" s="79" t="s">
        <v>179</v>
      </c>
      <c r="C84" s="101">
        <v>11967189</v>
      </c>
      <c r="D84" s="95"/>
      <c r="E84" s="95"/>
      <c r="F84" s="95"/>
      <c r="G84" s="95"/>
      <c r="H84" s="95"/>
      <c r="I84" s="61">
        <f t="shared" si="6"/>
        <v>11967189</v>
      </c>
      <c r="J84" s="67"/>
      <c r="K84" s="62">
        <f t="shared" si="9"/>
        <v>11967189</v>
      </c>
      <c r="L84" s="63"/>
      <c r="M84" s="47"/>
    </row>
    <row r="85" spans="1:16" ht="15" customHeight="1" x14ac:dyDescent="0.2">
      <c r="A85" s="167" t="s">
        <v>159</v>
      </c>
      <c r="B85" s="79" t="s">
        <v>180</v>
      </c>
      <c r="C85" s="101">
        <v>999120</v>
      </c>
      <c r="D85" s="95"/>
      <c r="E85" s="95"/>
      <c r="F85" s="95"/>
      <c r="G85" s="95"/>
      <c r="H85" s="95"/>
      <c r="I85" s="61">
        <f t="shared" si="6"/>
        <v>999120</v>
      </c>
      <c r="J85" s="67"/>
      <c r="K85" s="62">
        <f t="shared" si="9"/>
        <v>999120</v>
      </c>
      <c r="L85" s="63"/>
      <c r="M85" s="47"/>
    </row>
    <row r="86" spans="1:16" ht="15" customHeight="1" x14ac:dyDescent="0.2">
      <c r="A86" s="164" t="s">
        <v>181</v>
      </c>
      <c r="B86" s="165" t="s">
        <v>182</v>
      </c>
      <c r="C86" s="166">
        <f t="shared" ref="C86:H86" si="16">C87+C88</f>
        <v>60053995</v>
      </c>
      <c r="D86" s="110">
        <f t="shared" si="16"/>
        <v>11836538</v>
      </c>
      <c r="E86" s="110">
        <f t="shared" si="16"/>
        <v>1945700</v>
      </c>
      <c r="F86" s="110">
        <f t="shared" si="16"/>
        <v>0</v>
      </c>
      <c r="G86" s="110">
        <f t="shared" si="16"/>
        <v>0</v>
      </c>
      <c r="H86" s="110">
        <f t="shared" si="16"/>
        <v>0</v>
      </c>
      <c r="I86" s="110">
        <f t="shared" si="6"/>
        <v>73836233</v>
      </c>
      <c r="J86" s="110">
        <f>J87+J88</f>
        <v>0</v>
      </c>
      <c r="K86" s="111">
        <f t="shared" si="9"/>
        <v>73836233</v>
      </c>
      <c r="L86" s="112"/>
      <c r="M86" s="47"/>
    </row>
    <row r="87" spans="1:16" ht="15" customHeight="1" x14ac:dyDescent="0.2">
      <c r="A87" s="167" t="s">
        <v>157</v>
      </c>
      <c r="B87" s="79" t="s">
        <v>183</v>
      </c>
      <c r="C87" s="101">
        <v>39842390</v>
      </c>
      <c r="D87" s="94">
        <v>11836538</v>
      </c>
      <c r="E87" s="94">
        <v>1945700</v>
      </c>
      <c r="F87" s="95"/>
      <c r="G87" s="95"/>
      <c r="H87" s="95"/>
      <c r="I87" s="61">
        <f t="shared" si="6"/>
        <v>53624628</v>
      </c>
      <c r="J87" s="67"/>
      <c r="K87" s="62">
        <f t="shared" si="9"/>
        <v>53624628</v>
      </c>
      <c r="L87" s="63"/>
      <c r="M87" s="47"/>
    </row>
    <row r="88" spans="1:16" ht="15" customHeight="1" x14ac:dyDescent="0.2">
      <c r="A88" s="167" t="s">
        <v>159</v>
      </c>
      <c r="B88" s="79" t="s">
        <v>184</v>
      </c>
      <c r="C88" s="101">
        <v>20211605</v>
      </c>
      <c r="D88" s="94"/>
      <c r="E88" s="95">
        <v>0</v>
      </c>
      <c r="F88" s="95"/>
      <c r="G88" s="94">
        <v>0</v>
      </c>
      <c r="H88" s="95"/>
      <c r="I88" s="61">
        <f t="shared" si="6"/>
        <v>20211605</v>
      </c>
      <c r="J88" s="67"/>
      <c r="K88" s="62">
        <f t="shared" si="9"/>
        <v>20211605</v>
      </c>
      <c r="L88" s="63"/>
      <c r="M88" s="47"/>
    </row>
    <row r="89" spans="1:16" ht="15" customHeight="1" x14ac:dyDescent="0.2">
      <c r="A89" s="164" t="s">
        <v>185</v>
      </c>
      <c r="B89" s="165" t="s">
        <v>186</v>
      </c>
      <c r="C89" s="166">
        <f t="shared" ref="C89:H89" si="17">C90+C91</f>
        <v>5013900</v>
      </c>
      <c r="D89" s="110">
        <f t="shared" si="17"/>
        <v>0</v>
      </c>
      <c r="E89" s="110">
        <f t="shared" si="17"/>
        <v>0</v>
      </c>
      <c r="F89" s="110">
        <f t="shared" si="17"/>
        <v>0</v>
      </c>
      <c r="G89" s="110">
        <f t="shared" si="17"/>
        <v>0</v>
      </c>
      <c r="H89" s="110">
        <f t="shared" si="17"/>
        <v>0</v>
      </c>
      <c r="I89" s="110">
        <f t="shared" si="6"/>
        <v>5013900</v>
      </c>
      <c r="J89" s="110">
        <f>J90+J91</f>
        <v>460000</v>
      </c>
      <c r="K89" s="111">
        <f t="shared" si="9"/>
        <v>4553900</v>
      </c>
      <c r="L89" s="112"/>
      <c r="M89" s="47"/>
    </row>
    <row r="90" spans="1:16" ht="15" customHeight="1" x14ac:dyDescent="0.2">
      <c r="A90" s="167" t="s">
        <v>157</v>
      </c>
      <c r="B90" s="79" t="s">
        <v>187</v>
      </c>
      <c r="C90" s="101">
        <v>4530000</v>
      </c>
      <c r="D90" s="95"/>
      <c r="E90" s="95"/>
      <c r="F90" s="95"/>
      <c r="G90" s="95"/>
      <c r="H90" s="95"/>
      <c r="I90" s="61">
        <f t="shared" si="6"/>
        <v>4530000</v>
      </c>
      <c r="J90" s="67"/>
      <c r="K90" s="62">
        <f t="shared" si="9"/>
        <v>4530000</v>
      </c>
      <c r="L90" s="63"/>
      <c r="M90" s="47"/>
    </row>
    <row r="91" spans="1:16" ht="15" customHeight="1" x14ac:dyDescent="0.2">
      <c r="A91" s="167" t="s">
        <v>159</v>
      </c>
      <c r="B91" s="79" t="s">
        <v>188</v>
      </c>
      <c r="C91" s="174">
        <v>483900</v>
      </c>
      <c r="D91" s="95"/>
      <c r="E91" s="95"/>
      <c r="F91" s="95"/>
      <c r="G91" s="95"/>
      <c r="H91" s="95"/>
      <c r="I91" s="61">
        <f t="shared" si="6"/>
        <v>483900</v>
      </c>
      <c r="J91" s="67">
        <v>460000</v>
      </c>
      <c r="K91" s="62">
        <f t="shared" si="9"/>
        <v>23900</v>
      </c>
      <c r="L91" s="63"/>
      <c r="M91" s="47"/>
    </row>
    <row r="92" spans="1:16" ht="15" customHeight="1" x14ac:dyDescent="0.2">
      <c r="A92" s="164" t="s">
        <v>189</v>
      </c>
      <c r="B92" s="165" t="s">
        <v>190</v>
      </c>
      <c r="C92" s="166">
        <f t="shared" ref="C92:H92" si="18">C93+C94</f>
        <v>69416147</v>
      </c>
      <c r="D92" s="110">
        <f t="shared" si="18"/>
        <v>28063570</v>
      </c>
      <c r="E92" s="110">
        <f t="shared" si="18"/>
        <v>0</v>
      </c>
      <c r="F92" s="110">
        <f t="shared" si="18"/>
        <v>0</v>
      </c>
      <c r="G92" s="110">
        <f t="shared" si="18"/>
        <v>1500000</v>
      </c>
      <c r="H92" s="110">
        <f t="shared" si="18"/>
        <v>0</v>
      </c>
      <c r="I92" s="110">
        <f t="shared" si="6"/>
        <v>98979717</v>
      </c>
      <c r="J92" s="110">
        <f>J93+J94</f>
        <v>22500000</v>
      </c>
      <c r="K92" s="111">
        <f t="shared" si="9"/>
        <v>76479717</v>
      </c>
      <c r="L92" s="112"/>
      <c r="M92" s="47"/>
    </row>
    <row r="93" spans="1:16" ht="15" customHeight="1" x14ac:dyDescent="0.2">
      <c r="A93" s="167" t="s">
        <v>157</v>
      </c>
      <c r="B93" s="79" t="s">
        <v>191</v>
      </c>
      <c r="C93" s="101">
        <v>31164145</v>
      </c>
      <c r="D93" s="94">
        <v>27606570</v>
      </c>
      <c r="E93" s="95"/>
      <c r="F93" s="95"/>
      <c r="G93" s="95"/>
      <c r="H93" s="95"/>
      <c r="I93" s="61">
        <f t="shared" si="6"/>
        <v>58770715</v>
      </c>
      <c r="J93" s="67">
        <f>O93+O94+O95</f>
        <v>22150000</v>
      </c>
      <c r="K93" s="62">
        <f>I93-J93</f>
        <v>36620715</v>
      </c>
      <c r="L93" s="63"/>
      <c r="M93" s="47"/>
      <c r="N93" s="175" t="s">
        <v>192</v>
      </c>
      <c r="O93" s="176">
        <f>5000000+1000000-250000</f>
        <v>5750000</v>
      </c>
      <c r="P93" s="175" t="s">
        <v>193</v>
      </c>
    </row>
    <row r="94" spans="1:16" ht="15" customHeight="1" x14ac:dyDescent="0.2">
      <c r="A94" s="167" t="s">
        <v>159</v>
      </c>
      <c r="B94" s="79" t="s">
        <v>194</v>
      </c>
      <c r="C94" s="101">
        <v>38252002</v>
      </c>
      <c r="D94" s="94">
        <v>457000</v>
      </c>
      <c r="E94" s="95"/>
      <c r="F94" s="95"/>
      <c r="G94" s="94">
        <v>1500000</v>
      </c>
      <c r="H94" s="95"/>
      <c r="I94" s="61">
        <f t="shared" si="6"/>
        <v>40209002</v>
      </c>
      <c r="J94" s="67">
        <f>O100</f>
        <v>350000</v>
      </c>
      <c r="K94" s="62">
        <f t="shared" si="9"/>
        <v>39859002</v>
      </c>
      <c r="L94" s="63"/>
      <c r="M94" s="47"/>
      <c r="N94" s="175" t="s">
        <v>111</v>
      </c>
      <c r="O94" s="176">
        <v>9600000</v>
      </c>
      <c r="P94" s="175" t="s">
        <v>193</v>
      </c>
    </row>
    <row r="95" spans="1:16" ht="15" customHeight="1" x14ac:dyDescent="0.2">
      <c r="A95" s="164" t="s">
        <v>195</v>
      </c>
      <c r="B95" s="165" t="s">
        <v>196</v>
      </c>
      <c r="C95" s="166">
        <f t="shared" ref="C95:H95" si="19">C97+C96</f>
        <v>52451311</v>
      </c>
      <c r="D95" s="110">
        <f t="shared" si="19"/>
        <v>0</v>
      </c>
      <c r="E95" s="110">
        <f t="shared" si="19"/>
        <v>0</v>
      </c>
      <c r="F95" s="110">
        <f t="shared" si="19"/>
        <v>0</v>
      </c>
      <c r="G95" s="110">
        <f t="shared" si="19"/>
        <v>0</v>
      </c>
      <c r="H95" s="110">
        <f t="shared" si="19"/>
        <v>114761</v>
      </c>
      <c r="I95" s="110">
        <f t="shared" si="6"/>
        <v>52566072</v>
      </c>
      <c r="J95" s="110">
        <f>J96+J97</f>
        <v>0</v>
      </c>
      <c r="K95" s="111">
        <f t="shared" si="9"/>
        <v>52566072</v>
      </c>
      <c r="L95" s="112"/>
      <c r="M95" s="47"/>
      <c r="N95" s="175" t="s">
        <v>197</v>
      </c>
      <c r="O95" s="176">
        <v>6800000</v>
      </c>
      <c r="P95" s="175" t="s">
        <v>193</v>
      </c>
    </row>
    <row r="96" spans="1:16" ht="15" customHeight="1" x14ac:dyDescent="0.2">
      <c r="A96" s="167" t="s">
        <v>157</v>
      </c>
      <c r="B96" s="79" t="s">
        <v>198</v>
      </c>
      <c r="C96" s="101">
        <v>52188411</v>
      </c>
      <c r="D96" s="95"/>
      <c r="E96" s="95"/>
      <c r="F96" s="95"/>
      <c r="G96" s="95"/>
      <c r="H96" s="95"/>
      <c r="I96" s="61">
        <f t="shared" si="6"/>
        <v>52188411</v>
      </c>
      <c r="J96" s="67"/>
      <c r="K96" s="62">
        <f t="shared" si="9"/>
        <v>52188411</v>
      </c>
      <c r="L96" s="63"/>
      <c r="M96" s="47"/>
      <c r="O96" s="157">
        <f>O93+O94+O95</f>
        <v>22150000</v>
      </c>
    </row>
    <row r="97" spans="1:16" ht="15" customHeight="1" x14ac:dyDescent="0.2">
      <c r="A97" s="167" t="s">
        <v>159</v>
      </c>
      <c r="B97" s="79" t="s">
        <v>199</v>
      </c>
      <c r="C97" s="101">
        <v>262900</v>
      </c>
      <c r="D97" s="95"/>
      <c r="E97" s="95"/>
      <c r="F97" s="95"/>
      <c r="G97" s="95"/>
      <c r="H97" s="94">
        <v>114761</v>
      </c>
      <c r="I97" s="61">
        <f t="shared" si="6"/>
        <v>377661</v>
      </c>
      <c r="J97" s="67"/>
      <c r="K97" s="62">
        <f t="shared" si="9"/>
        <v>377661</v>
      </c>
      <c r="L97" s="63"/>
      <c r="M97" s="47"/>
      <c r="N97" s="177" t="s">
        <v>192</v>
      </c>
      <c r="O97" s="178">
        <v>250000</v>
      </c>
      <c r="P97" s="2" t="s">
        <v>116</v>
      </c>
    </row>
    <row r="98" spans="1:16" ht="15" customHeight="1" x14ac:dyDescent="0.2">
      <c r="A98" s="164" t="s">
        <v>200</v>
      </c>
      <c r="B98" s="165" t="s">
        <v>201</v>
      </c>
      <c r="C98" s="166">
        <f t="shared" ref="C98:H98" si="20">C99+C100</f>
        <v>103489086</v>
      </c>
      <c r="D98" s="110">
        <f t="shared" si="20"/>
        <v>0</v>
      </c>
      <c r="E98" s="110">
        <f t="shared" si="20"/>
        <v>13291000</v>
      </c>
      <c r="F98" s="110">
        <f t="shared" si="20"/>
        <v>0</v>
      </c>
      <c r="G98" s="110">
        <f t="shared" si="20"/>
        <v>4000000</v>
      </c>
      <c r="H98" s="110">
        <f t="shared" si="20"/>
        <v>0</v>
      </c>
      <c r="I98" s="110">
        <f t="shared" si="6"/>
        <v>120780086</v>
      </c>
      <c r="J98" s="110">
        <f>J99+J100</f>
        <v>0</v>
      </c>
      <c r="K98" s="111">
        <f t="shared" si="9"/>
        <v>120780086</v>
      </c>
      <c r="L98" s="112"/>
      <c r="M98" s="47"/>
      <c r="N98" s="177" t="s">
        <v>197</v>
      </c>
      <c r="O98" s="178">
        <v>0</v>
      </c>
    </row>
    <row r="99" spans="1:16" ht="15" customHeight="1" x14ac:dyDescent="0.2">
      <c r="A99" s="167" t="s">
        <v>157</v>
      </c>
      <c r="B99" s="79" t="s">
        <v>202</v>
      </c>
      <c r="C99" s="101">
        <v>26625444</v>
      </c>
      <c r="D99" s="95"/>
      <c r="E99" s="94">
        <v>11945000</v>
      </c>
      <c r="F99" s="95"/>
      <c r="G99" s="95"/>
      <c r="H99" s="95"/>
      <c r="I99" s="61">
        <f t="shared" si="6"/>
        <v>38570444</v>
      </c>
      <c r="J99" s="67"/>
      <c r="K99" s="62">
        <f t="shared" si="9"/>
        <v>38570444</v>
      </c>
      <c r="L99" s="63"/>
      <c r="M99" s="47"/>
      <c r="N99" s="177" t="s">
        <v>203</v>
      </c>
      <c r="O99" s="178">
        <v>100000</v>
      </c>
    </row>
    <row r="100" spans="1:16" ht="15" customHeight="1" x14ac:dyDescent="0.2">
      <c r="A100" s="167" t="s">
        <v>159</v>
      </c>
      <c r="B100" s="79" t="s">
        <v>204</v>
      </c>
      <c r="C100" s="101">
        <v>76863642</v>
      </c>
      <c r="D100" s="95"/>
      <c r="E100" s="94">
        <v>1346000</v>
      </c>
      <c r="F100" s="95"/>
      <c r="G100" s="94">
        <v>4000000</v>
      </c>
      <c r="H100" s="95"/>
      <c r="I100" s="61">
        <f t="shared" si="6"/>
        <v>82209642</v>
      </c>
      <c r="J100" s="67"/>
      <c r="K100" s="62">
        <f t="shared" si="9"/>
        <v>82209642</v>
      </c>
      <c r="L100" s="63"/>
      <c r="M100" s="47"/>
      <c r="O100" s="157">
        <f>O97+O98+O99</f>
        <v>350000</v>
      </c>
    </row>
    <row r="101" spans="1:16" ht="15" customHeight="1" x14ac:dyDescent="0.2">
      <c r="A101" s="164" t="s">
        <v>205</v>
      </c>
      <c r="B101" s="165" t="s">
        <v>206</v>
      </c>
      <c r="C101" s="166">
        <f t="shared" ref="C101:H101" si="21">C102+C103</f>
        <v>6500000</v>
      </c>
      <c r="D101" s="110">
        <f t="shared" si="21"/>
        <v>0</v>
      </c>
      <c r="E101" s="110">
        <f t="shared" si="21"/>
        <v>0</v>
      </c>
      <c r="F101" s="110">
        <f t="shared" si="21"/>
        <v>0</v>
      </c>
      <c r="G101" s="110">
        <f t="shared" si="21"/>
        <v>0</v>
      </c>
      <c r="H101" s="110">
        <f t="shared" si="21"/>
        <v>584832</v>
      </c>
      <c r="I101" s="110">
        <f t="shared" si="6"/>
        <v>7084832</v>
      </c>
      <c r="J101" s="110">
        <f>J102+J103</f>
        <v>0</v>
      </c>
      <c r="K101" s="111">
        <f t="shared" si="9"/>
        <v>7084832</v>
      </c>
      <c r="L101" s="112"/>
      <c r="M101" s="47"/>
    </row>
    <row r="102" spans="1:16" ht="15" customHeight="1" x14ac:dyDescent="0.2">
      <c r="A102" s="167" t="s">
        <v>157</v>
      </c>
      <c r="B102" s="79" t="s">
        <v>207</v>
      </c>
      <c r="C102" s="101">
        <v>6500000</v>
      </c>
      <c r="D102" s="95"/>
      <c r="E102" s="95"/>
      <c r="F102" s="95"/>
      <c r="G102" s="95"/>
      <c r="H102" s="95"/>
      <c r="I102" s="61">
        <f t="shared" si="6"/>
        <v>6500000</v>
      </c>
      <c r="J102" s="67"/>
      <c r="K102" s="62">
        <f t="shared" si="9"/>
        <v>6500000</v>
      </c>
      <c r="L102" s="63"/>
      <c r="M102" s="47"/>
    </row>
    <row r="103" spans="1:16" ht="15" customHeight="1" x14ac:dyDescent="0.2">
      <c r="A103" s="167" t="s">
        <v>159</v>
      </c>
      <c r="B103" s="79" t="s">
        <v>208</v>
      </c>
      <c r="C103" s="101">
        <v>0</v>
      </c>
      <c r="D103" s="95"/>
      <c r="E103" s="95"/>
      <c r="F103" s="95"/>
      <c r="G103" s="95"/>
      <c r="H103" s="94">
        <v>584832</v>
      </c>
      <c r="I103" s="61">
        <f t="shared" si="6"/>
        <v>584832</v>
      </c>
      <c r="J103" s="67"/>
      <c r="K103" s="62">
        <f t="shared" si="9"/>
        <v>584832</v>
      </c>
      <c r="L103" s="63"/>
      <c r="M103" s="47"/>
    </row>
    <row r="104" spans="1:16" ht="18" customHeight="1" x14ac:dyDescent="0.2">
      <c r="A104" s="179" t="s">
        <v>209</v>
      </c>
      <c r="B104" s="165" t="s">
        <v>210</v>
      </c>
      <c r="C104" s="166">
        <f t="shared" ref="C104:H104" si="22">C105+C106</f>
        <v>0</v>
      </c>
      <c r="D104" s="110">
        <f t="shared" si="22"/>
        <v>0</v>
      </c>
      <c r="E104" s="110">
        <f t="shared" si="22"/>
        <v>0</v>
      </c>
      <c r="F104" s="110">
        <f t="shared" si="22"/>
        <v>0</v>
      </c>
      <c r="G104" s="110">
        <f t="shared" si="22"/>
        <v>0</v>
      </c>
      <c r="H104" s="110">
        <f t="shared" si="22"/>
        <v>0</v>
      </c>
      <c r="I104" s="110">
        <f t="shared" si="6"/>
        <v>0</v>
      </c>
      <c r="J104" s="110">
        <f>J105+J106</f>
        <v>0</v>
      </c>
      <c r="K104" s="111">
        <f t="shared" si="9"/>
        <v>0</v>
      </c>
      <c r="L104" s="112"/>
      <c r="M104" s="47"/>
    </row>
    <row r="105" spans="1:16" ht="15" customHeight="1" x14ac:dyDescent="0.2">
      <c r="A105" s="167" t="s">
        <v>157</v>
      </c>
      <c r="B105" s="79" t="s">
        <v>211</v>
      </c>
      <c r="C105" s="168"/>
      <c r="D105" s="169"/>
      <c r="E105" s="169"/>
      <c r="F105" s="169"/>
      <c r="G105" s="169"/>
      <c r="H105" s="169"/>
      <c r="I105" s="170">
        <f t="shared" si="6"/>
        <v>0</v>
      </c>
      <c r="J105" s="171"/>
      <c r="K105" s="172">
        <f t="shared" si="9"/>
        <v>0</v>
      </c>
      <c r="L105" s="112"/>
      <c r="M105" s="47"/>
    </row>
    <row r="106" spans="1:16" ht="15" customHeight="1" x14ac:dyDescent="0.2">
      <c r="A106" s="167" t="s">
        <v>159</v>
      </c>
      <c r="B106" s="79" t="s">
        <v>212</v>
      </c>
      <c r="C106" s="168"/>
      <c r="D106" s="169"/>
      <c r="E106" s="169"/>
      <c r="F106" s="169"/>
      <c r="G106" s="169"/>
      <c r="H106" s="169"/>
      <c r="I106" s="170">
        <f t="shared" ref="I106:I118" si="23">SUM(C106:H106)</f>
        <v>0</v>
      </c>
      <c r="J106" s="171"/>
      <c r="K106" s="172">
        <f t="shared" si="9"/>
        <v>0</v>
      </c>
      <c r="L106" s="112"/>
      <c r="M106" s="47"/>
    </row>
    <row r="107" spans="1:16" ht="15" customHeight="1" x14ac:dyDescent="0.2">
      <c r="A107" s="164" t="s">
        <v>213</v>
      </c>
      <c r="B107" s="165" t="s">
        <v>214</v>
      </c>
      <c r="C107" s="110">
        <f t="shared" ref="C107:H107" si="24">C108+C109</f>
        <v>0</v>
      </c>
      <c r="D107" s="110">
        <f t="shared" si="24"/>
        <v>0</v>
      </c>
      <c r="E107" s="110">
        <f t="shared" si="24"/>
        <v>0</v>
      </c>
      <c r="F107" s="110">
        <f t="shared" si="24"/>
        <v>0</v>
      </c>
      <c r="G107" s="110">
        <f t="shared" si="24"/>
        <v>0</v>
      </c>
      <c r="H107" s="110">
        <f t="shared" si="24"/>
        <v>0</v>
      </c>
      <c r="I107" s="110">
        <f t="shared" si="23"/>
        <v>0</v>
      </c>
      <c r="J107" s="110">
        <f>J108+J109</f>
        <v>0</v>
      </c>
      <c r="K107" s="111">
        <f t="shared" si="9"/>
        <v>0</v>
      </c>
      <c r="L107" s="112"/>
      <c r="M107" s="47"/>
    </row>
    <row r="108" spans="1:16" ht="15" customHeight="1" x14ac:dyDescent="0.2">
      <c r="A108" s="167" t="s">
        <v>157</v>
      </c>
      <c r="B108" s="79" t="s">
        <v>215</v>
      </c>
      <c r="C108" s="169"/>
      <c r="D108" s="169"/>
      <c r="E108" s="169"/>
      <c r="F108" s="169"/>
      <c r="G108" s="169"/>
      <c r="H108" s="169"/>
      <c r="I108" s="170">
        <f t="shared" si="23"/>
        <v>0</v>
      </c>
      <c r="J108" s="171"/>
      <c r="K108" s="172">
        <f t="shared" si="9"/>
        <v>0</v>
      </c>
      <c r="L108" s="112"/>
      <c r="M108" s="47"/>
    </row>
    <row r="109" spans="1:16" ht="15" customHeight="1" x14ac:dyDescent="0.2">
      <c r="A109" s="167" t="s">
        <v>159</v>
      </c>
      <c r="B109" s="79" t="s">
        <v>216</v>
      </c>
      <c r="C109" s="169"/>
      <c r="D109" s="169"/>
      <c r="E109" s="169"/>
      <c r="F109" s="169"/>
      <c r="G109" s="169"/>
      <c r="H109" s="169"/>
      <c r="I109" s="170">
        <f t="shared" si="23"/>
        <v>0</v>
      </c>
      <c r="J109" s="171"/>
      <c r="K109" s="172">
        <f t="shared" si="9"/>
        <v>0</v>
      </c>
      <c r="L109" s="112"/>
      <c r="M109" s="47"/>
    </row>
    <row r="110" spans="1:16" ht="15" customHeight="1" x14ac:dyDescent="0.2">
      <c r="A110" s="164" t="s">
        <v>217</v>
      </c>
      <c r="B110" s="165" t="s">
        <v>218</v>
      </c>
      <c r="C110" s="166">
        <f t="shared" ref="C110:H110" si="25">C111+C112</f>
        <v>1200000</v>
      </c>
      <c r="D110" s="110">
        <f t="shared" si="25"/>
        <v>0</v>
      </c>
      <c r="E110" s="110">
        <f t="shared" si="25"/>
        <v>0</v>
      </c>
      <c r="F110" s="110">
        <f t="shared" si="25"/>
        <v>0</v>
      </c>
      <c r="G110" s="110">
        <f t="shared" si="25"/>
        <v>0</v>
      </c>
      <c r="H110" s="110">
        <f t="shared" si="25"/>
        <v>0</v>
      </c>
      <c r="I110" s="110">
        <f t="shared" si="23"/>
        <v>1200000</v>
      </c>
      <c r="J110" s="110">
        <f>J111+J112</f>
        <v>0</v>
      </c>
      <c r="K110" s="111">
        <f t="shared" si="9"/>
        <v>1200000</v>
      </c>
      <c r="L110" s="112"/>
      <c r="M110" s="47"/>
    </row>
    <row r="111" spans="1:16" ht="15" customHeight="1" x14ac:dyDescent="0.2">
      <c r="A111" s="167" t="s">
        <v>157</v>
      </c>
      <c r="B111" s="79" t="s">
        <v>219</v>
      </c>
      <c r="C111" s="101">
        <v>1200000</v>
      </c>
      <c r="D111" s="95"/>
      <c r="E111" s="95"/>
      <c r="F111" s="95"/>
      <c r="G111" s="95"/>
      <c r="H111" s="95"/>
      <c r="I111" s="61">
        <f t="shared" si="23"/>
        <v>1200000</v>
      </c>
      <c r="J111" s="67"/>
      <c r="K111" s="62">
        <f t="shared" si="9"/>
        <v>1200000</v>
      </c>
      <c r="L111" s="63"/>
      <c r="M111" s="47"/>
    </row>
    <row r="112" spans="1:16" ht="15" customHeight="1" x14ac:dyDescent="0.2">
      <c r="A112" s="167" t="s">
        <v>159</v>
      </c>
      <c r="B112" s="79" t="s">
        <v>220</v>
      </c>
      <c r="C112" s="151">
        <v>0</v>
      </c>
      <c r="D112" s="95"/>
      <c r="E112" s="95"/>
      <c r="F112" s="95"/>
      <c r="G112" s="95"/>
      <c r="H112" s="95"/>
      <c r="I112" s="61">
        <f t="shared" si="23"/>
        <v>0</v>
      </c>
      <c r="J112" s="67"/>
      <c r="K112" s="62">
        <f t="shared" si="9"/>
        <v>0</v>
      </c>
      <c r="L112" s="63"/>
      <c r="M112" s="47"/>
    </row>
    <row r="113" spans="1:15" ht="15" customHeight="1" x14ac:dyDescent="0.2">
      <c r="A113" s="164" t="s">
        <v>221</v>
      </c>
      <c r="B113" s="165" t="s">
        <v>222</v>
      </c>
      <c r="C113" s="166">
        <f t="shared" ref="C113:H113" si="26">C114+C115</f>
        <v>221008736</v>
      </c>
      <c r="D113" s="110">
        <f t="shared" si="26"/>
        <v>0</v>
      </c>
      <c r="E113" s="110">
        <f t="shared" si="26"/>
        <v>0</v>
      </c>
      <c r="F113" s="110">
        <f t="shared" si="26"/>
        <v>0</v>
      </c>
      <c r="G113" s="110">
        <f t="shared" si="26"/>
        <v>94500000</v>
      </c>
      <c r="H113" s="110">
        <f t="shared" si="26"/>
        <v>0</v>
      </c>
      <c r="I113" s="110">
        <f t="shared" si="23"/>
        <v>315508736</v>
      </c>
      <c r="J113" s="110">
        <f>J114+J115</f>
        <v>0</v>
      </c>
      <c r="K113" s="111">
        <f t="shared" si="9"/>
        <v>315508736</v>
      </c>
      <c r="L113" s="112"/>
      <c r="M113" s="47"/>
    </row>
    <row r="114" spans="1:15" ht="15" customHeight="1" x14ac:dyDescent="0.2">
      <c r="A114" s="167" t="s">
        <v>157</v>
      </c>
      <c r="B114" s="79" t="s">
        <v>223</v>
      </c>
      <c r="C114" s="101">
        <v>57857000</v>
      </c>
      <c r="D114" s="95"/>
      <c r="E114" s="95"/>
      <c r="F114" s="95"/>
      <c r="G114" s="94"/>
      <c r="H114" s="95"/>
      <c r="I114" s="61">
        <f t="shared" si="23"/>
        <v>57857000</v>
      </c>
      <c r="J114" s="67"/>
      <c r="K114" s="62">
        <f t="shared" si="9"/>
        <v>57857000</v>
      </c>
      <c r="L114" s="63"/>
      <c r="M114" s="47"/>
    </row>
    <row r="115" spans="1:15" ht="15" customHeight="1" x14ac:dyDescent="0.2">
      <c r="A115" s="167" t="s">
        <v>159</v>
      </c>
      <c r="B115" s="79" t="s">
        <v>224</v>
      </c>
      <c r="C115" s="101">
        <v>163151736</v>
      </c>
      <c r="D115" s="95"/>
      <c r="E115" s="95"/>
      <c r="F115" s="95"/>
      <c r="G115" s="94">
        <f>8130000+86370000</f>
        <v>94500000</v>
      </c>
      <c r="H115" s="95"/>
      <c r="I115" s="61">
        <f t="shared" si="23"/>
        <v>257651736</v>
      </c>
      <c r="J115" s="67"/>
      <c r="K115" s="62">
        <f t="shared" si="9"/>
        <v>257651736</v>
      </c>
      <c r="L115" s="63"/>
      <c r="M115" s="47"/>
      <c r="N115" s="180" t="s">
        <v>225</v>
      </c>
    </row>
    <row r="116" spans="1:15" ht="15" customHeight="1" x14ac:dyDescent="0.2">
      <c r="A116" s="164" t="s">
        <v>226</v>
      </c>
      <c r="B116" s="165" t="s">
        <v>227</v>
      </c>
      <c r="C116" s="110">
        <f t="shared" ref="C116:H116" si="27">C117+C118</f>
        <v>0</v>
      </c>
      <c r="D116" s="110">
        <f t="shared" si="27"/>
        <v>0</v>
      </c>
      <c r="E116" s="110">
        <f t="shared" si="27"/>
        <v>0</v>
      </c>
      <c r="F116" s="110">
        <f t="shared" si="27"/>
        <v>0</v>
      </c>
      <c r="G116" s="110">
        <f t="shared" si="27"/>
        <v>0</v>
      </c>
      <c r="H116" s="110">
        <f t="shared" si="27"/>
        <v>0</v>
      </c>
      <c r="I116" s="110">
        <f t="shared" si="23"/>
        <v>0</v>
      </c>
      <c r="J116" s="110">
        <f>J117+J118</f>
        <v>0</v>
      </c>
      <c r="K116" s="111">
        <f t="shared" si="9"/>
        <v>0</v>
      </c>
      <c r="L116" s="112"/>
      <c r="M116" s="47"/>
      <c r="N116" s="2" t="s">
        <v>193</v>
      </c>
      <c r="O116" s="157">
        <f>C69+C72+C75+C78+C81+C84+C87+C90+C93+C96+C99++C102+C105+C108+C111+C114+C117</f>
        <v>278249320</v>
      </c>
    </row>
    <row r="117" spans="1:15" ht="15" customHeight="1" x14ac:dyDescent="0.2">
      <c r="A117" s="167" t="s">
        <v>157</v>
      </c>
      <c r="B117" s="79" t="s">
        <v>228</v>
      </c>
      <c r="C117" s="169"/>
      <c r="D117" s="169"/>
      <c r="E117" s="169"/>
      <c r="F117" s="169"/>
      <c r="G117" s="169"/>
      <c r="H117" s="169"/>
      <c r="I117" s="170">
        <f t="shared" si="23"/>
        <v>0</v>
      </c>
      <c r="J117" s="171"/>
      <c r="K117" s="172">
        <f t="shared" si="9"/>
        <v>0</v>
      </c>
      <c r="L117" s="112"/>
      <c r="M117" s="47"/>
      <c r="N117" s="2" t="s">
        <v>116</v>
      </c>
      <c r="O117" s="157">
        <f>C70+C73+C76+C79+C82+C85+C88+C91+C94+C97+C100+C103+C106+C109+C112+C115+C118</f>
        <v>301534905</v>
      </c>
    </row>
    <row r="118" spans="1:15" ht="15" customHeight="1" x14ac:dyDescent="0.2">
      <c r="A118" s="167" t="s">
        <v>159</v>
      </c>
      <c r="B118" s="79" t="s">
        <v>229</v>
      </c>
      <c r="C118" s="169">
        <v>0</v>
      </c>
      <c r="D118" s="169"/>
      <c r="E118" s="169"/>
      <c r="F118" s="169"/>
      <c r="G118" s="169"/>
      <c r="H118" s="169"/>
      <c r="I118" s="170">
        <f t="shared" si="23"/>
        <v>0</v>
      </c>
      <c r="J118" s="171"/>
      <c r="K118" s="172">
        <f t="shared" si="9"/>
        <v>0</v>
      </c>
      <c r="L118" s="112"/>
      <c r="M118" s="47"/>
      <c r="N118" s="105" t="s">
        <v>230</v>
      </c>
      <c r="O118" s="157">
        <f>SUM(O116:O117)</f>
        <v>579784225</v>
      </c>
    </row>
    <row r="119" spans="1:15" ht="15.75" customHeight="1" x14ac:dyDescent="0.2">
      <c r="A119" s="181"/>
      <c r="B119" s="182"/>
      <c r="C119" s="182"/>
      <c r="D119" s="182"/>
      <c r="E119" s="182"/>
      <c r="F119" s="182"/>
      <c r="G119" s="182"/>
      <c r="H119" s="182"/>
      <c r="I119" s="182"/>
      <c r="J119" s="182"/>
      <c r="M119" s="47"/>
      <c r="O119" s="157">
        <f>O118-C67</f>
        <v>0</v>
      </c>
    </row>
    <row r="120" spans="1:15" ht="15.75" customHeight="1" x14ac:dyDescent="0.2">
      <c r="A120" s="183" t="s">
        <v>231</v>
      </c>
      <c r="B120" s="183"/>
      <c r="C120" s="184"/>
      <c r="D120" s="185"/>
      <c r="E120" s="21"/>
      <c r="F120" s="21"/>
      <c r="G120" s="185"/>
      <c r="H120" s="185"/>
      <c r="I120" s="21" t="s">
        <v>232</v>
      </c>
      <c r="J120" s="21"/>
      <c r="M120" s="47"/>
    </row>
    <row r="121" spans="1:15" ht="15.75" customHeight="1" x14ac:dyDescent="0.2">
      <c r="A121" s="10" t="s">
        <v>233</v>
      </c>
      <c r="B121" s="185"/>
      <c r="C121" s="185"/>
      <c r="D121" s="185"/>
      <c r="E121" s="186"/>
      <c r="F121" s="186"/>
      <c r="G121" s="185"/>
      <c r="H121" s="185"/>
      <c r="I121" s="186" t="s">
        <v>234</v>
      </c>
      <c r="J121" s="186"/>
      <c r="M121" s="47"/>
      <c r="N121" s="180" t="s">
        <v>235</v>
      </c>
      <c r="O121" s="157">
        <f>O122+O123</f>
        <v>100000000</v>
      </c>
    </row>
    <row r="122" spans="1:15" ht="15.75" x14ac:dyDescent="0.25">
      <c r="A122" s="187"/>
      <c r="C122" s="157"/>
      <c r="H122" s="188"/>
      <c r="I122" s="188"/>
      <c r="J122" s="188"/>
      <c r="K122" s="188"/>
      <c r="L122" s="189"/>
      <c r="M122" s="47"/>
      <c r="N122" s="2" t="s">
        <v>236</v>
      </c>
      <c r="O122" s="157">
        <f>G114</f>
        <v>0</v>
      </c>
    </row>
    <row r="123" spans="1:15" ht="15" x14ac:dyDescent="0.2">
      <c r="A123" s="187"/>
      <c r="C123" s="157"/>
      <c r="H123" s="190"/>
      <c r="I123" s="190"/>
      <c r="J123" s="190"/>
      <c r="K123" s="190"/>
      <c r="L123" s="191"/>
      <c r="M123" s="47"/>
      <c r="N123" s="2" t="s">
        <v>237</v>
      </c>
      <c r="O123" s="157">
        <f>G88+G94+G100+G115</f>
        <v>100000000</v>
      </c>
    </row>
    <row r="124" spans="1:15" x14ac:dyDescent="0.2">
      <c r="A124" s="10"/>
    </row>
    <row r="125" spans="1:15" x14ac:dyDescent="0.2">
      <c r="E125" s="2" t="s">
        <v>60</v>
      </c>
    </row>
  </sheetData>
  <mergeCells count="26">
    <mergeCell ref="H122:K122"/>
    <mergeCell ref="H123:K123"/>
    <mergeCell ref="L56:M56"/>
    <mergeCell ref="A119:J119"/>
    <mergeCell ref="A120:B120"/>
    <mergeCell ref="E120:F120"/>
    <mergeCell ref="I120:J120"/>
    <mergeCell ref="E121:F121"/>
    <mergeCell ref="I121:J121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C11:F11"/>
    <mergeCell ref="A12:A20"/>
    <mergeCell ref="B12:B20"/>
    <mergeCell ref="C12:C20"/>
    <mergeCell ref="D12:D20"/>
    <mergeCell ref="E12:E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2023-06-07T11:35:00Z</dcterms:created>
  <dcterms:modified xsi:type="dcterms:W3CDTF">2023-06-07T11:35:55Z</dcterms:modified>
</cp:coreProperties>
</file>