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otarari\hcl 291\"/>
    </mc:Choice>
  </mc:AlternateContent>
  <xr:revisionPtr revIDLastSave="0" documentId="13_ncr:1_{BB0DC9E3-D65B-413C-8253-630695E48DDE}" xr6:coauthVersionLast="47" xr6:coauthVersionMax="47" xr10:uidLastSave="{00000000-0000-0000-0000-000000000000}"/>
  <bookViews>
    <workbookView xWindow="2295" yWindow="2295" windowWidth="21600" windowHeight="11385" xr2:uid="{3559F4B4-261F-4A4C-BB66-5679E6156D51}"/>
  </bookViews>
  <sheets>
    <sheet name="DG" sheetId="1" r:id="rId1"/>
    <sheet name="Sheet1" sheetId="2" r:id="rId2"/>
  </sheets>
  <definedNames>
    <definedName name="_xlnm.Print_Area" localSheetId="0">DG!$A$7:$E$71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C110" i="1"/>
  <c r="E27" i="2" l="1"/>
  <c r="E26" i="2"/>
  <c r="E24" i="2"/>
  <c r="E23" i="2"/>
  <c r="F4" i="2"/>
  <c r="F3" i="2"/>
  <c r="F6" i="2" l="1"/>
  <c r="F7" i="2"/>
  <c r="F11" i="2"/>
  <c r="C44" i="1"/>
  <c r="D46" i="1"/>
  <c r="E46" i="1" s="1"/>
  <c r="D41" i="1"/>
  <c r="E12" i="2"/>
  <c r="E11" i="2"/>
  <c r="D5" i="2"/>
  <c r="D2" i="2"/>
  <c r="E3" i="2"/>
  <c r="E4" i="2"/>
  <c r="E6" i="2"/>
  <c r="E7" i="2"/>
  <c r="E8" i="2"/>
  <c r="E9" i="2"/>
  <c r="E10" i="2"/>
  <c r="E13" i="2"/>
  <c r="E14" i="2"/>
  <c r="E15" i="2"/>
  <c r="E16" i="2"/>
  <c r="E17" i="2"/>
  <c r="E18" i="2"/>
  <c r="E19" i="2"/>
  <c r="E20" i="2"/>
  <c r="C5" i="2"/>
  <c r="C2" i="2"/>
  <c r="B5" i="2"/>
  <c r="B2" i="2"/>
  <c r="E2" i="2" l="1"/>
  <c r="E5" i="2"/>
  <c r="D42" i="1"/>
  <c r="E42" i="1" s="1"/>
  <c r="C115" i="1"/>
  <c r="C117" i="1" s="1"/>
  <c r="D36" i="1"/>
  <c r="E36" i="1" s="1"/>
  <c r="D34" i="1"/>
  <c r="E34" i="1" s="1"/>
  <c r="D31" i="1"/>
  <c r="E31" i="1" s="1"/>
  <c r="D30" i="1"/>
  <c r="E30" i="1" s="1"/>
  <c r="D29" i="1"/>
  <c r="E29" i="1" s="1"/>
  <c r="D28" i="1"/>
  <c r="E28" i="1" s="1"/>
  <c r="D27" i="1"/>
  <c r="E27" i="1" s="1"/>
  <c r="D49" i="1"/>
  <c r="E49" i="1" s="1"/>
  <c r="D40" i="1" l="1"/>
  <c r="C118" i="1"/>
  <c r="C116" i="1"/>
  <c r="D115" i="1"/>
  <c r="C40" i="1"/>
  <c r="C50" i="1" s="1"/>
  <c r="E66" i="1"/>
  <c r="C66" i="1"/>
  <c r="D23" i="1"/>
  <c r="D24" i="1"/>
  <c r="D25" i="1"/>
  <c r="D33" i="1"/>
  <c r="D22" i="1"/>
  <c r="D15" i="1"/>
  <c r="C68" i="1" l="1"/>
  <c r="D61" i="1"/>
  <c r="E40" i="1"/>
  <c r="E50" i="1" s="1"/>
  <c r="G85" i="1"/>
  <c r="I85" i="1" s="1"/>
  <c r="K73" i="1"/>
  <c r="I73" i="1"/>
  <c r="K72" i="1"/>
  <c r="I72" i="1"/>
  <c r="K71" i="1"/>
  <c r="I71" i="1"/>
  <c r="D64" i="1"/>
  <c r="D66" i="1" s="1"/>
  <c r="D48" i="1"/>
  <c r="E48" i="1" s="1"/>
  <c r="D47" i="1"/>
  <c r="E47" i="1" s="1"/>
  <c r="D44" i="1"/>
  <c r="E44" i="1" s="1"/>
  <c r="D43" i="1"/>
  <c r="E43" i="1" s="1"/>
  <c r="E24" i="1"/>
  <c r="C20" i="1"/>
  <c r="D19" i="1"/>
  <c r="E19" i="1" s="1"/>
  <c r="E20" i="1" s="1"/>
  <c r="D50" i="1" l="1"/>
  <c r="C58" i="1"/>
  <c r="C59" i="1"/>
  <c r="C57" i="1"/>
  <c r="D26" i="1"/>
  <c r="D37" i="1"/>
  <c r="E37" i="1" s="1"/>
  <c r="D32" i="1"/>
  <c r="H83" i="1"/>
  <c r="H85" i="1"/>
  <c r="H84" i="1"/>
  <c r="D20" i="1"/>
  <c r="E14" i="1"/>
  <c r="E41" i="1"/>
  <c r="E15" i="1"/>
  <c r="E23" i="1"/>
  <c r="E33" i="1"/>
  <c r="E16" i="1"/>
  <c r="E22" i="1"/>
  <c r="C17" i="1"/>
  <c r="D65" i="1"/>
  <c r="D35" i="1" l="1"/>
  <c r="E35" i="1" s="1"/>
  <c r="E32" i="1"/>
  <c r="E58" i="1"/>
  <c r="E59" i="1"/>
  <c r="H86" i="1"/>
  <c r="G77" i="1"/>
  <c r="G75" i="1"/>
  <c r="G78" i="1"/>
  <c r="G76" i="1"/>
  <c r="E17" i="1"/>
  <c r="D17" i="1"/>
  <c r="E65" i="1"/>
  <c r="E25" i="1"/>
  <c r="E26" i="1"/>
  <c r="E38" i="1" l="1"/>
  <c r="D38" i="1"/>
  <c r="C55" i="1"/>
  <c r="E55" i="1" s="1"/>
  <c r="E57" i="1"/>
  <c r="G74" i="1"/>
  <c r="G79" i="1" s="1"/>
  <c r="G84" i="1"/>
  <c r="G86" i="1" s="1"/>
  <c r="K76" i="1"/>
  <c r="I76" i="1"/>
  <c r="D53" i="1"/>
  <c r="D68" i="1" s="1"/>
  <c r="K77" i="1"/>
  <c r="I77" i="1"/>
  <c r="K78" i="1"/>
  <c r="I78" i="1"/>
  <c r="D54" i="1"/>
  <c r="E54" i="1" s="1"/>
  <c r="I75" i="1"/>
  <c r="K75" i="1"/>
  <c r="E53" i="1" l="1"/>
  <c r="D52" i="1"/>
  <c r="I74" i="1"/>
  <c r="K74" i="1"/>
  <c r="I84" i="1"/>
  <c r="I86" i="1" s="1"/>
  <c r="E61" i="1"/>
  <c r="E68" i="1" l="1"/>
  <c r="C72" i="1"/>
  <c r="E52" i="1"/>
  <c r="G95" i="1"/>
  <c r="D62" i="1"/>
  <c r="D67" i="1" s="1"/>
  <c r="K79" i="1"/>
  <c r="I79" i="1"/>
  <c r="H77" i="1" l="1"/>
  <c r="H75" i="1"/>
  <c r="H72" i="1"/>
  <c r="H78" i="1"/>
  <c r="H74" i="1"/>
  <c r="H73" i="1"/>
  <c r="H76" i="1"/>
  <c r="E62" i="1"/>
  <c r="C62" i="1"/>
  <c r="C67" i="1" s="1"/>
  <c r="G90" i="1"/>
  <c r="E67" i="1" l="1"/>
  <c r="C71" i="1" s="1"/>
  <c r="C112" i="1" s="1"/>
  <c r="D116" i="1"/>
  <c r="D117" i="1" s="1"/>
  <c r="H71" i="1"/>
  <c r="H79" i="1"/>
  <c r="J74" i="1"/>
  <c r="J77" i="1"/>
  <c r="J71" i="1"/>
  <c r="J78" i="1"/>
  <c r="J75" i="1"/>
  <c r="J73" i="1"/>
  <c r="J76" i="1"/>
  <c r="J72" i="1"/>
  <c r="D118" i="1" l="1"/>
  <c r="J79" i="1"/>
</calcChain>
</file>

<file path=xl/sharedStrings.xml><?xml version="1.0" encoding="utf-8"?>
<sst xmlns="http://schemas.openxmlformats.org/spreadsheetml/2006/main" count="153" uniqueCount="141">
  <si>
    <t>Nr.
crt.</t>
  </si>
  <si>
    <t>Capitolul/Subcapitolele de cheltuieli</t>
  </si>
  <si>
    <t>VALOARE FARA  TVA</t>
  </si>
  <si>
    <t>TVA</t>
  </si>
  <si>
    <t>VALOARE   INCLUSIV   TVA</t>
  </si>
  <si>
    <t>Capitolul 1 - Cheltuieli pentru obţinerea şi amenajarea terenului</t>
  </si>
  <si>
    <t xml:space="preserve"> Obţinerea terenului</t>
  </si>
  <si>
    <t xml:space="preserve"> Amenajarea terenului </t>
  </si>
  <si>
    <t xml:space="preserve"> Amenajări pentru protecţia mediului</t>
  </si>
  <si>
    <t>TOTAL Capitol 1</t>
  </si>
  <si>
    <t>Capitolul 2 - Cheltuieli pentru asigurarea utilitatilor necesare obiectivului</t>
  </si>
  <si>
    <t xml:space="preserve"> Construirea de reţele exterioare pentru conectarea la utilităţi (energie electrică, telecomunicaţii)</t>
  </si>
  <si>
    <t>TOTAL Capitol 2</t>
  </si>
  <si>
    <t>Capitolul 3 - Cheltuieli pentru proiectare şi asistenţă tehnică</t>
  </si>
  <si>
    <t>TOTAL Capitol 3</t>
  </si>
  <si>
    <t xml:space="preserve"> Construcţii si instalatii</t>
  </si>
  <si>
    <t>4.1.1</t>
  </si>
  <si>
    <t>4.1.2</t>
  </si>
  <si>
    <t xml:space="preserve"> Montare utilaj tehnologic</t>
  </si>
  <si>
    <t xml:space="preserve"> Utilaje şi echipamente tehnologice si functionale cu montaj</t>
  </si>
  <si>
    <t xml:space="preserve"> Utilaje fara echipamante si transport</t>
  </si>
  <si>
    <t xml:space="preserve"> Dotări</t>
  </si>
  <si>
    <t>TOTAL Capitol 4</t>
  </si>
  <si>
    <t xml:space="preserve"> Organizare de şantier</t>
  </si>
  <si>
    <t>5.1.1.</t>
  </si>
  <si>
    <t xml:space="preserve"> Lucrari de constructii</t>
  </si>
  <si>
    <t>5.1.2.</t>
  </si>
  <si>
    <t xml:space="preserve"> Cheltuieli conexe organizarii santierului</t>
  </si>
  <si>
    <t xml:space="preserve">Comision, taxe, cote legale, costuri de finantare </t>
  </si>
  <si>
    <t>5.2.1</t>
  </si>
  <si>
    <t>5.2.2</t>
  </si>
  <si>
    <t xml:space="preserve">Cheltuieli diverse şi neprevăzute </t>
  </si>
  <si>
    <t>TOTAL Capitol 5</t>
  </si>
  <si>
    <t>Capitolul 6 - Cheltuieli pentru probe tehnologice si teste, predarea catre beneficiar</t>
  </si>
  <si>
    <t xml:space="preserve"> Pregătirea personalului de exploatare</t>
  </si>
  <si>
    <t xml:space="preserve"> Probe tehnologice si teste</t>
  </si>
  <si>
    <t>TOTAL Capitol 6</t>
  </si>
  <si>
    <t>TOTAL GENERAL</t>
  </si>
  <si>
    <t xml:space="preserve">                  </t>
  </si>
  <si>
    <t>Valoare (inclusiv TVA)</t>
  </si>
  <si>
    <t>Cost (mii lei)</t>
  </si>
  <si>
    <t>C+M (mii lei)</t>
  </si>
  <si>
    <t>A</t>
  </si>
  <si>
    <t>B</t>
  </si>
  <si>
    <t>C</t>
  </si>
  <si>
    <t>D</t>
  </si>
  <si>
    <t>E</t>
  </si>
  <si>
    <t>F</t>
  </si>
  <si>
    <t>G</t>
  </si>
  <si>
    <t>C+M-Lei(fara TVA)</t>
  </si>
  <si>
    <t>INV - Euro(fara TVA)</t>
  </si>
  <si>
    <t>C+M-Euro(fara TVA)</t>
  </si>
  <si>
    <t>Valoarea totala (INV)</t>
  </si>
  <si>
    <t xml:space="preserve"> inclusiv TVA [mii EUR]</t>
  </si>
  <si>
    <t>construcții – montaj (C+M)</t>
  </si>
  <si>
    <t xml:space="preserve"> LEI</t>
  </si>
  <si>
    <t>LEI</t>
  </si>
  <si>
    <t xml:space="preserve">Capitolul 4 - Cheltuieli pentru investiţia de bază </t>
  </si>
  <si>
    <t>Capitolul 5 - Alte cheltuieli</t>
  </si>
  <si>
    <t>din care: C+M (1.2+1.3+1.4+2+4.1+4.2+5.1.1)</t>
  </si>
  <si>
    <t>Pentru care există standar de cost</t>
  </si>
  <si>
    <t>Pentru care nu există standard de cost</t>
  </si>
  <si>
    <t>5.2.3</t>
  </si>
  <si>
    <t>5.2.4</t>
  </si>
  <si>
    <t>5.2.5</t>
  </si>
  <si>
    <t>Active Necorporale</t>
  </si>
  <si>
    <t>Comisioanele si dobanzile aferente creditului bancii finantatoare</t>
  </si>
  <si>
    <t>Cota aferenta ISC pentru controlul calitatii lucrarilor de constructii</t>
  </si>
  <si>
    <t>Cota aferenta ISC pentru controlul statului in amenajarea teritoriului, urbanism si pentru autorizarea lucrarilor de constructii</t>
  </si>
  <si>
    <t>Cota aferenta Casei Sociale a Constructorilor - CSC</t>
  </si>
  <si>
    <t>Taxe pentru acorduri, avize conforme si autorizatia de construire/desfiintare</t>
  </si>
  <si>
    <t xml:space="preserve"> Studii </t>
  </si>
  <si>
    <t>Documentații-suport și cheltuieli pentru obținerea de avize, acorduri și autorizații</t>
  </si>
  <si>
    <t>Expertiză tehnică</t>
  </si>
  <si>
    <t>Certificarea performanței energetice și auditul energetic al clădirilor</t>
  </si>
  <si>
    <t>Proiectare</t>
  </si>
  <si>
    <t>3,5,1</t>
  </si>
  <si>
    <t>Temă de Proiectare</t>
  </si>
  <si>
    <t>Studiu de fezabilitate/documentatie de avizare a lucrarilor de interventii si deviz general</t>
  </si>
  <si>
    <t>3,5,2</t>
  </si>
  <si>
    <t>3,5,3</t>
  </si>
  <si>
    <t>Studiu de prefezabilitate</t>
  </si>
  <si>
    <t>3,5,4</t>
  </si>
  <si>
    <t>Documentații tehnice necesare în vederea obținerii avizelor/acordurilor/autorizațiilor</t>
  </si>
  <si>
    <t>3,5,5</t>
  </si>
  <si>
    <t>Verificarea tehnică de calitate a D.T.A.C.,  proiectului tehnic și a detaliilor de execuție</t>
  </si>
  <si>
    <t>3,5,6</t>
  </si>
  <si>
    <t>Proiect tehnic și detalii de execuție</t>
  </si>
  <si>
    <t xml:space="preserve"> Organizarea procedurilor de achiziție</t>
  </si>
  <si>
    <t>Consultanță</t>
  </si>
  <si>
    <t>Asistență tehnică</t>
  </si>
  <si>
    <t>3,8,1</t>
  </si>
  <si>
    <t>Asistenta tehnica din partea proiectantului</t>
  </si>
  <si>
    <t>3,8,2</t>
  </si>
  <si>
    <t>Diriginte de Șantier</t>
  </si>
  <si>
    <t>ANEXA nr. 2.1</t>
  </si>
  <si>
    <t>la norme metodologice</t>
  </si>
  <si>
    <t>TOTAL GENERAL (cu TVA) din care:</t>
  </si>
  <si>
    <t>buget de stat</t>
  </si>
  <si>
    <t>buget local</t>
  </si>
  <si>
    <t>Prețuri fără TVA</t>
  </si>
  <si>
    <t>Cu standard de cost</t>
  </si>
  <si>
    <t>Fără Standard de cost</t>
  </si>
  <si>
    <t>Valoare CAP 4.</t>
  </si>
  <si>
    <t>Valoare investiție</t>
  </si>
  <si>
    <t>Cost unitar aferent investiției</t>
  </si>
  <si>
    <t>Cost unitar aferent investiției (EURO)</t>
  </si>
  <si>
    <t>Data</t>
  </si>
  <si>
    <t>Curs Euro</t>
  </si>
  <si>
    <t>Valoarea de referință pentru determinarea încadrării în standardul de cost (locuitori beneficiari/locuitori echivalenți beneficiari/km)</t>
  </si>
  <si>
    <t>Întocmit</t>
  </si>
  <si>
    <t>Direcția tehnică - Serviciul Investiții</t>
  </si>
  <si>
    <t>DEVIZUL GENERAL - ESTIMATIV</t>
  </si>
  <si>
    <t>Elaborator</t>
  </si>
  <si>
    <t>Drum - Infrastructura</t>
  </si>
  <si>
    <t>Drum - Structura</t>
  </si>
  <si>
    <t>Scurgerea ape pluviale</t>
  </si>
  <si>
    <t>Trotuare si accese</t>
  </si>
  <si>
    <t>Amenajare zona verde</t>
  </si>
  <si>
    <t>Lucrari accesorii</t>
  </si>
  <si>
    <t>Terasamente canal tehnic</t>
  </si>
  <si>
    <t>Camine de tragere canal tehnic</t>
  </si>
  <si>
    <t>Tubulatura canal tehnic</t>
  </si>
  <si>
    <t>Fundatii stalpi iluminat</t>
  </si>
  <si>
    <t>Stalpi si cablu retea</t>
  </si>
  <si>
    <t>al obiectivului de investiție: ”Modernizare strada Grădinarilor”</t>
  </si>
  <si>
    <t>Gradinarilor</t>
  </si>
  <si>
    <t>Pinului</t>
  </si>
  <si>
    <t>Magnoliei</t>
  </si>
  <si>
    <t>Total</t>
  </si>
  <si>
    <t>Demolarii</t>
  </si>
  <si>
    <t>Statie de pompare ape uzate</t>
  </si>
  <si>
    <t xml:space="preserve">Hidranti si bransamente de apa </t>
  </si>
  <si>
    <t xml:space="preserve">Retea de canalizare </t>
  </si>
  <si>
    <t>Parcari si statii de autobus</t>
  </si>
  <si>
    <t>Podet tubular</t>
  </si>
  <si>
    <t>4.3,1</t>
  </si>
  <si>
    <t>4.3,2</t>
  </si>
  <si>
    <t>ANEXA  NR. 2
la Hotărârea Consiliului local al municipiului Satu Mare
Nr.291/28.10.2021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</si>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</sst>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0"/>
    <numFmt numFmtId="166" formatCode="#,##0.0000"/>
    <numFmt numFmtId="167" formatCode="###\ ###\ ###\ ###\ ###"/>
    <numFmt numFmtId="168" formatCode="#,##0.000_);\(#,##0.000\)"/>
    <numFmt numFmtId="169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Arial Narrow"/>
      <family val="2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19" fillId="0" borderId="0"/>
    <xf numFmtId="0" fontId="20" fillId="2" borderId="21">
      <alignment horizontal="left" vertical="center" wrapText="1"/>
    </xf>
  </cellStyleXfs>
  <cellXfs count="138">
    <xf numFmtId="0" fontId="0" fillId="0" borderId="0" xfId="0"/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 wrapText="1"/>
    </xf>
    <xf numFmtId="165" fontId="3" fillId="0" borderId="3" xfId="2" applyNumberFormat="1" applyFont="1" applyBorder="1" applyAlignment="1">
      <alignment horizontal="center" vertical="center" wrapText="1"/>
    </xf>
    <xf numFmtId="165" fontId="3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165" fontId="2" fillId="0" borderId="6" xfId="1" applyNumberFormat="1" applyFont="1" applyFill="1" applyBorder="1" applyAlignment="1" applyProtection="1">
      <alignment vertical="center"/>
    </xf>
    <xf numFmtId="0" fontId="2" fillId="0" borderId="6" xfId="0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left" vertical="center" wrapText="1" indent="1"/>
    </xf>
    <xf numFmtId="165" fontId="2" fillId="0" borderId="15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67" fontId="3" fillId="0" borderId="1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21" xfId="0" applyFont="1" applyBorder="1"/>
    <xf numFmtId="165" fontId="0" fillId="0" borderId="21" xfId="0" applyNumberFormat="1" applyBorder="1"/>
    <xf numFmtId="165" fontId="7" fillId="0" borderId="21" xfId="0" applyNumberFormat="1" applyFont="1" applyBorder="1"/>
    <xf numFmtId="0" fontId="8" fillId="0" borderId="21" xfId="0" applyFont="1" applyBorder="1"/>
    <xf numFmtId="165" fontId="2" fillId="0" borderId="21" xfId="0" applyNumberFormat="1" applyFont="1" applyBorder="1"/>
    <xf numFmtId="0" fontId="8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9" fontId="2" fillId="0" borderId="6" xfId="1" applyNumberFormat="1" applyFont="1" applyFill="1" applyBorder="1" applyAlignment="1" applyProtection="1">
      <alignment horizontal="right" vertical="center"/>
    </xf>
    <xf numFmtId="39" fontId="2" fillId="0" borderId="6" xfId="0" applyNumberFormat="1" applyFont="1" applyBorder="1" applyAlignment="1">
      <alignment horizontal="right" vertical="center"/>
    </xf>
    <xf numFmtId="39" fontId="2" fillId="0" borderId="6" xfId="1" applyNumberFormat="1" applyFont="1" applyFill="1" applyBorder="1" applyAlignment="1" applyProtection="1">
      <alignment vertical="center"/>
    </xf>
    <xf numFmtId="39" fontId="3" fillId="0" borderId="18" xfId="0" applyNumberFormat="1" applyFont="1" applyBorder="1" applyAlignment="1" applyProtection="1">
      <alignment horizontal="right" vertical="center"/>
      <protection hidden="1"/>
    </xf>
    <xf numFmtId="165" fontId="3" fillId="0" borderId="25" xfId="2" applyNumberFormat="1" applyFont="1" applyBorder="1" applyAlignment="1">
      <alignment horizontal="center" vertical="center" wrapText="1"/>
    </xf>
    <xf numFmtId="39" fontId="9" fillId="0" borderId="6" xfId="1" applyNumberFormat="1" applyFont="1" applyFill="1" applyBorder="1" applyAlignment="1" applyProtection="1">
      <alignment horizontal="right" vertical="center"/>
    </xf>
    <xf numFmtId="39" fontId="9" fillId="0" borderId="6" xfId="1" applyNumberFormat="1" applyFont="1" applyFill="1" applyBorder="1" applyAlignment="1" applyProtection="1">
      <alignment vertical="center"/>
    </xf>
    <xf numFmtId="165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1" applyNumberFormat="1" applyFont="1" applyFill="1" applyBorder="1" applyAlignment="1" applyProtection="1">
      <alignment horizontal="right" vertical="center"/>
    </xf>
    <xf numFmtId="39" fontId="8" fillId="0" borderId="6" xfId="0" applyNumberFormat="1" applyFont="1" applyBorder="1" applyAlignment="1">
      <alignment vertical="center" wrapText="1"/>
    </xf>
    <xf numFmtId="39" fontId="9" fillId="0" borderId="6" xfId="0" applyNumberFormat="1" applyFont="1" applyBorder="1" applyAlignment="1">
      <alignment vertical="center" wrapText="1"/>
    </xf>
    <xf numFmtId="39" fontId="8" fillId="0" borderId="6" xfId="1" applyNumberFormat="1" applyFont="1" applyFill="1" applyBorder="1" applyAlignment="1" applyProtection="1">
      <alignment vertical="center"/>
    </xf>
    <xf numFmtId="39" fontId="8" fillId="0" borderId="6" xfId="0" applyNumberFormat="1" applyFont="1" applyBorder="1" applyAlignment="1" applyProtection="1">
      <alignment vertical="center" wrapText="1"/>
      <protection locked="0"/>
    </xf>
    <xf numFmtId="39" fontId="8" fillId="0" borderId="6" xfId="1" applyNumberFormat="1" applyFont="1" applyFill="1" applyBorder="1" applyAlignment="1" applyProtection="1">
      <alignment vertical="center" wrapText="1"/>
    </xf>
    <xf numFmtId="39" fontId="8" fillId="0" borderId="6" xfId="1" applyNumberFormat="1" applyFont="1" applyFill="1" applyBorder="1" applyAlignment="1" applyProtection="1">
      <alignment horizontal="right" vertical="center" wrapText="1"/>
    </xf>
    <xf numFmtId="39" fontId="8" fillId="0" borderId="8" xfId="1" applyNumberFormat="1" applyFont="1" applyFill="1" applyBorder="1" applyAlignment="1" applyProtection="1">
      <alignment horizontal="right" vertical="center" wrapText="1"/>
    </xf>
    <xf numFmtId="165" fontId="11" fillId="0" borderId="0" xfId="0" applyNumberFormat="1" applyFont="1"/>
    <xf numFmtId="0" fontId="12" fillId="0" borderId="0" xfId="0" applyFont="1"/>
    <xf numFmtId="165" fontId="12" fillId="0" borderId="0" xfId="0" applyNumberFormat="1" applyFont="1"/>
    <xf numFmtId="165" fontId="12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39" fontId="8" fillId="0" borderId="20" xfId="0" applyNumberFormat="1" applyFont="1" applyBorder="1" applyAlignment="1" applyProtection="1">
      <alignment vertical="center"/>
      <protection hidden="1"/>
    </xf>
    <xf numFmtId="168" fontId="2" fillId="0" borderId="0" xfId="0" applyNumberFormat="1" applyFont="1"/>
    <xf numFmtId="39" fontId="2" fillId="0" borderId="0" xfId="0" applyNumberFormat="1" applyFont="1"/>
    <xf numFmtId="39" fontId="8" fillId="0" borderId="33" xfId="0" applyNumberFormat="1" applyFont="1" applyBorder="1" applyAlignment="1">
      <alignment horizontal="right" vertical="center"/>
    </xf>
    <xf numFmtId="39" fontId="8" fillId="0" borderId="21" xfId="0" applyNumberFormat="1" applyFont="1" applyBorder="1" applyAlignment="1">
      <alignment horizontal="right" vertical="center"/>
    </xf>
    <xf numFmtId="39" fontId="8" fillId="0" borderId="18" xfId="1" applyNumberFormat="1" applyFont="1" applyFill="1" applyBorder="1" applyAlignment="1" applyProtection="1">
      <alignment horizontal="right" vertical="center"/>
    </xf>
    <xf numFmtId="39" fontId="3" fillId="0" borderId="20" xfId="1" applyNumberFormat="1" applyFont="1" applyFill="1" applyBorder="1" applyAlignment="1" applyProtection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65" fontId="3" fillId="0" borderId="2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2" fillId="0" borderId="19" xfId="0" applyFont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39" fontId="2" fillId="0" borderId="18" xfId="0" applyNumberFormat="1" applyFont="1" applyBorder="1" applyAlignment="1">
      <alignment horizontal="right" vertical="center"/>
    </xf>
    <xf numFmtId="39" fontId="2" fillId="0" borderId="18" xfId="1" applyNumberFormat="1" applyFont="1" applyFill="1" applyBorder="1" applyAlignment="1" applyProtection="1">
      <alignment vertical="center"/>
    </xf>
    <xf numFmtId="39" fontId="8" fillId="0" borderId="35" xfId="0" applyNumberFormat="1" applyFont="1" applyBorder="1" applyAlignment="1">
      <alignment horizontal="right" vertical="center"/>
    </xf>
    <xf numFmtId="39" fontId="8" fillId="0" borderId="18" xfId="1" applyNumberFormat="1" applyFont="1" applyFill="1" applyBorder="1" applyAlignment="1" applyProtection="1">
      <alignment horizontal="right" vertical="center" wrapText="1"/>
    </xf>
    <xf numFmtId="0" fontId="12" fillId="0" borderId="21" xfId="0" applyFont="1" applyBorder="1" applyAlignment="1">
      <alignment horizontal="right"/>
    </xf>
    <xf numFmtId="39" fontId="8" fillId="0" borderId="21" xfId="0" applyNumberFormat="1" applyFont="1" applyBorder="1"/>
    <xf numFmtId="39" fontId="9" fillId="0" borderId="21" xfId="0" applyNumberFormat="1" applyFont="1" applyBorder="1"/>
    <xf numFmtId="165" fontId="9" fillId="0" borderId="21" xfId="0" applyNumberFormat="1" applyFont="1" applyBorder="1"/>
    <xf numFmtId="166" fontId="9" fillId="0" borderId="21" xfId="0" applyNumberFormat="1" applyFont="1" applyBorder="1"/>
    <xf numFmtId="165" fontId="3" fillId="0" borderId="21" xfId="0" applyNumberFormat="1" applyFont="1" applyBorder="1" applyAlignment="1">
      <alignment horizontal="center" vertical="center" wrapText="1"/>
    </xf>
    <xf numFmtId="39" fontId="2" fillId="0" borderId="21" xfId="0" applyNumberFormat="1" applyFont="1" applyBorder="1"/>
    <xf numFmtId="14" fontId="2" fillId="0" borderId="21" xfId="0" applyNumberFormat="1" applyFont="1" applyBorder="1"/>
    <xf numFmtId="166" fontId="2" fillId="0" borderId="21" xfId="0" applyNumberFormat="1" applyFont="1" applyBorder="1"/>
    <xf numFmtId="0" fontId="2" fillId="0" borderId="21" xfId="0" applyNumberFormat="1" applyFont="1" applyBorder="1" applyAlignment="1">
      <alignment horizontal="right" vertical="center"/>
    </xf>
    <xf numFmtId="4" fontId="9" fillId="0" borderId="21" xfId="0" applyNumberFormat="1" applyFont="1" applyBorder="1"/>
    <xf numFmtId="0" fontId="21" fillId="0" borderId="0" xfId="0" applyFont="1"/>
    <xf numFmtId="0" fontId="3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1" fillId="0" borderId="21" xfId="0" applyFont="1" applyBorder="1"/>
    <xf numFmtId="39" fontId="0" fillId="0" borderId="21" xfId="0" applyNumberFormat="1" applyBorder="1"/>
    <xf numFmtId="39" fontId="0" fillId="0" borderId="21" xfId="0" applyNumberFormat="1" applyFont="1" applyBorder="1"/>
    <xf numFmtId="0" fontId="0" fillId="0" borderId="0" xfId="0" applyFont="1"/>
    <xf numFmtId="39" fontId="21" fillId="0" borderId="21" xfId="0" applyNumberFormat="1" applyFont="1" applyBorder="1"/>
    <xf numFmtId="0" fontId="21" fillId="0" borderId="2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vertical="center"/>
    </xf>
    <xf numFmtId="16" fontId="3" fillId="0" borderId="11" xfId="0" applyNumberFormat="1" applyFont="1" applyBorder="1" applyAlignment="1">
      <alignment vertical="center"/>
    </xf>
    <xf numFmtId="4" fontId="21" fillId="0" borderId="0" xfId="0" applyNumberFormat="1" applyFont="1"/>
    <xf numFmtId="4" fontId="0" fillId="0" borderId="0" xfId="0" applyNumberFormat="1"/>
    <xf numFmtId="39" fontId="0" fillId="0" borderId="0" xfId="0" applyNumberFormat="1" applyFill="1" applyBorder="1"/>
    <xf numFmtId="169" fontId="0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1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right"/>
    </xf>
    <xf numFmtId="0" fontId="3" fillId="0" borderId="19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49" fontId="4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</cellXfs>
  <cellStyles count="7">
    <cellStyle name="Comma" xfId="1" builtinId="3"/>
    <cellStyle name="Normal" xfId="0" builtinId="0"/>
    <cellStyle name="Normal 14" xfId="4" xr:uid="{11E3FD15-98B6-4C1E-AF15-444D15122DC8}"/>
    <cellStyle name="Normal 18" xfId="3" xr:uid="{FD50C762-80AA-4BD1-B4E1-6E74C06441C1}"/>
    <cellStyle name="Normal 2" xfId="5" xr:uid="{E0235F20-526B-42B8-9CBD-7C30C4ED7CDD}"/>
    <cellStyle name="Normal 3 2 5" xfId="2" xr:uid="{317A91A2-4F86-41D1-BD0C-78E351523B12}"/>
    <cellStyle name="stil_0" xfId="6" xr:uid="{43A7E87A-6AEF-409D-9335-F4DBB7416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E368-8C6D-4B8A-BA13-80FC283EAF92}">
  <sheetPr>
    <pageSetUpPr fitToPage="1"/>
  </sheetPr>
  <dimension ref="A1:K128"/>
  <sheetViews>
    <sheetView tabSelected="1" topLeftCell="A121" zoomScaleNormal="100" workbookViewId="0">
      <selection activeCell="C128" sqref="C128"/>
    </sheetView>
  </sheetViews>
  <sheetFormatPr defaultRowHeight="15.75" x14ac:dyDescent="0.25"/>
  <cols>
    <col min="1" max="1" width="8.42578125" style="2" customWidth="1"/>
    <col min="2" max="2" width="38.42578125" style="2" customWidth="1"/>
    <col min="3" max="3" width="14.85546875" style="1" customWidth="1"/>
    <col min="4" max="4" width="13.42578125" style="1" customWidth="1"/>
    <col min="5" max="5" width="14.28515625" style="1" customWidth="1"/>
    <col min="6" max="6" width="11.140625" style="2" customWidth="1"/>
    <col min="7" max="7" width="24.85546875" style="2" bestFit="1" customWidth="1"/>
    <col min="8" max="8" width="19" style="2" bestFit="1" customWidth="1"/>
    <col min="9" max="9" width="18.85546875" style="2" bestFit="1" customWidth="1"/>
    <col min="10" max="10" width="12.28515625" style="2" bestFit="1" customWidth="1"/>
    <col min="11" max="11" width="12.42578125" style="2" bestFit="1" customWidth="1"/>
    <col min="12" max="14" width="9.140625" style="2" customWidth="1"/>
    <col min="15" max="15" width="9.140625" style="2"/>
    <col min="16" max="16" width="7.28515625" style="2" bestFit="1" customWidth="1"/>
    <col min="17" max="17" width="20.85546875" style="2" bestFit="1" customWidth="1"/>
    <col min="18" max="18" width="20.7109375" style="2" bestFit="1" customWidth="1"/>
    <col min="19" max="19" width="22.42578125" style="2" bestFit="1" customWidth="1"/>
    <col min="20" max="20" width="22.28515625" style="2" bestFit="1" customWidth="1"/>
    <col min="21" max="21" width="12.28515625" style="2" bestFit="1" customWidth="1"/>
    <col min="22" max="22" width="12.42578125" style="2" bestFit="1" customWidth="1"/>
    <col min="23" max="16384" width="9.140625" style="2"/>
  </cols>
  <sheetData>
    <row r="1" spans="1:5" ht="15.75" customHeight="1" x14ac:dyDescent="0.25">
      <c r="B1" s="103" t="s">
        <v>138</v>
      </c>
      <c r="C1" s="103"/>
      <c r="D1" s="103"/>
    </row>
    <row r="2" spans="1:5" ht="15.75" customHeight="1" x14ac:dyDescent="0.25">
      <c r="B2" s="103"/>
      <c r="C2" s="103"/>
      <c r="D2" s="103"/>
    </row>
    <row r="3" spans="1:5" ht="15.75" customHeight="1" x14ac:dyDescent="0.25">
      <c r="B3" s="103"/>
      <c r="C3" s="103"/>
      <c r="D3" s="103"/>
    </row>
    <row r="4" spans="1:5" ht="22.5" customHeight="1" x14ac:dyDescent="0.25">
      <c r="B4" s="102"/>
      <c r="C4" s="102"/>
      <c r="D4" s="102"/>
    </row>
    <row r="5" spans="1:5" x14ac:dyDescent="0.25">
      <c r="D5" s="1" t="s">
        <v>95</v>
      </c>
    </row>
    <row r="6" spans="1:5" ht="12.75" customHeight="1" x14ac:dyDescent="0.25">
      <c r="D6" s="1" t="s">
        <v>96</v>
      </c>
    </row>
    <row r="7" spans="1:5" ht="18.75" x14ac:dyDescent="0.25">
      <c r="A7" s="117" t="s">
        <v>112</v>
      </c>
      <c r="B7" s="117"/>
      <c r="C7" s="117"/>
      <c r="D7" s="117"/>
      <c r="E7" s="117"/>
    </row>
    <row r="8" spans="1:5" x14ac:dyDescent="0.25">
      <c r="A8" s="123" t="s">
        <v>125</v>
      </c>
      <c r="B8" s="123"/>
      <c r="C8" s="123"/>
      <c r="D8" s="123"/>
      <c r="E8" s="123"/>
    </row>
    <row r="9" spans="1:5" ht="16.5" thickBot="1" x14ac:dyDescent="0.3">
      <c r="A9" s="3"/>
      <c r="B9" s="3"/>
      <c r="C9" s="124"/>
      <c r="D9" s="124"/>
      <c r="E9" s="124"/>
    </row>
    <row r="10" spans="1:5" ht="48.75" thickTop="1" thickBot="1" x14ac:dyDescent="0.3">
      <c r="A10" s="125" t="s">
        <v>0</v>
      </c>
      <c r="B10" s="127" t="s">
        <v>1</v>
      </c>
      <c r="C10" s="4" t="s">
        <v>2</v>
      </c>
      <c r="D10" s="4" t="s">
        <v>3</v>
      </c>
      <c r="E10" s="38" t="s">
        <v>4</v>
      </c>
    </row>
    <row r="11" spans="1:5" x14ac:dyDescent="0.25">
      <c r="A11" s="126"/>
      <c r="B11" s="128"/>
      <c r="C11" s="5" t="s">
        <v>55</v>
      </c>
      <c r="D11" s="5" t="s">
        <v>55</v>
      </c>
      <c r="E11" s="5" t="s">
        <v>56</v>
      </c>
    </row>
    <row r="12" spans="1:5" ht="16.5" thickBot="1" x14ac:dyDescent="0.3">
      <c r="A12" s="6">
        <v>1</v>
      </c>
      <c r="B12" s="7">
        <v>2</v>
      </c>
      <c r="C12" s="7">
        <v>3</v>
      </c>
      <c r="D12" s="7">
        <v>5</v>
      </c>
      <c r="E12" s="7">
        <v>6</v>
      </c>
    </row>
    <row r="13" spans="1:5" ht="16.5" thickTop="1" x14ac:dyDescent="0.25">
      <c r="A13" s="129" t="s">
        <v>5</v>
      </c>
      <c r="B13" s="130"/>
      <c r="C13" s="130"/>
      <c r="D13" s="130"/>
      <c r="E13" s="130"/>
    </row>
    <row r="14" spans="1:5" x14ac:dyDescent="0.25">
      <c r="A14" s="8">
        <v>1.1000000000000001</v>
      </c>
      <c r="B14" s="9" t="s">
        <v>6</v>
      </c>
      <c r="C14" s="39">
        <v>0</v>
      </c>
      <c r="D14" s="40">
        <v>0</v>
      </c>
      <c r="E14" s="39">
        <f>D14+C14</f>
        <v>0</v>
      </c>
    </row>
    <row r="15" spans="1:5" x14ac:dyDescent="0.25">
      <c r="A15" s="8">
        <v>1.2</v>
      </c>
      <c r="B15" s="9" t="s">
        <v>7</v>
      </c>
      <c r="C15" s="39">
        <v>0</v>
      </c>
      <c r="D15" s="40">
        <f t="shared" ref="D15" si="0">C15*19/100</f>
        <v>0</v>
      </c>
      <c r="E15" s="40">
        <f>ROUND(C15+D15,3)</f>
        <v>0</v>
      </c>
    </row>
    <row r="16" spans="1:5" s="69" customFormat="1" x14ac:dyDescent="0.25">
      <c r="A16" s="8">
        <v>1.3</v>
      </c>
      <c r="B16" s="12" t="s">
        <v>8</v>
      </c>
      <c r="C16" s="39">
        <v>0</v>
      </c>
      <c r="D16" s="40">
        <v>0</v>
      </c>
      <c r="E16" s="39">
        <f>D16+C16</f>
        <v>0</v>
      </c>
    </row>
    <row r="17" spans="1:5" ht="16.5" thickBot="1" x14ac:dyDescent="0.3">
      <c r="A17" s="115" t="s">
        <v>9</v>
      </c>
      <c r="B17" s="116"/>
      <c r="C17" s="41">
        <f>SUM(C14:C16)</f>
        <v>0</v>
      </c>
      <c r="D17" s="41">
        <f>SUM(D14:D16)</f>
        <v>0</v>
      </c>
      <c r="E17" s="42">
        <f>SUM(E14:E16)</f>
        <v>0</v>
      </c>
    </row>
    <row r="18" spans="1:5" ht="16.5" thickTop="1" x14ac:dyDescent="0.25">
      <c r="A18" s="131" t="s">
        <v>10</v>
      </c>
      <c r="B18" s="132"/>
      <c r="C18" s="132"/>
      <c r="D18" s="13"/>
      <c r="E18" s="14"/>
    </row>
    <row r="19" spans="1:5" ht="47.25" x14ac:dyDescent="0.25">
      <c r="A19" s="8">
        <v>2.1</v>
      </c>
      <c r="B19" s="12" t="s">
        <v>11</v>
      </c>
      <c r="C19" s="34">
        <v>0</v>
      </c>
      <c r="D19" s="11">
        <f>ROUND(C19*19/100,3)</f>
        <v>0</v>
      </c>
      <c r="E19" s="10">
        <f>D19+C19</f>
        <v>0</v>
      </c>
    </row>
    <row r="20" spans="1:5" ht="16.5" thickBot="1" x14ac:dyDescent="0.3">
      <c r="A20" s="109" t="s">
        <v>12</v>
      </c>
      <c r="B20" s="110"/>
      <c r="C20" s="65">
        <f>SUM(C19)</f>
        <v>0</v>
      </c>
      <c r="D20" s="68">
        <f>SUM(D19)</f>
        <v>0</v>
      </c>
      <c r="E20" s="68">
        <f>SUM(E19)</f>
        <v>0</v>
      </c>
    </row>
    <row r="21" spans="1:5" ht="16.5" thickTop="1" x14ac:dyDescent="0.25">
      <c r="A21" s="113" t="s">
        <v>13</v>
      </c>
      <c r="B21" s="114"/>
      <c r="C21" s="114"/>
      <c r="D21" s="114"/>
      <c r="E21" s="114"/>
    </row>
    <row r="22" spans="1:5" x14ac:dyDescent="0.25">
      <c r="A22" s="8">
        <v>3.1</v>
      </c>
      <c r="B22" s="12" t="s">
        <v>71</v>
      </c>
      <c r="C22" s="35">
        <v>0</v>
      </c>
      <c r="D22" s="36">
        <f>C22*19/100</f>
        <v>0</v>
      </c>
      <c r="E22" s="36">
        <f t="shared" ref="E22:E37" si="1">ROUND(C22+D22,3)</f>
        <v>0</v>
      </c>
    </row>
    <row r="23" spans="1:5" ht="47.25" x14ac:dyDescent="0.25">
      <c r="A23" s="8">
        <v>3.2</v>
      </c>
      <c r="B23" s="12" t="s">
        <v>72</v>
      </c>
      <c r="C23" s="35">
        <v>0</v>
      </c>
      <c r="D23" s="36">
        <f t="shared" ref="D23:D37" si="2">C23*19/100</f>
        <v>0</v>
      </c>
      <c r="E23" s="36">
        <f t="shared" si="1"/>
        <v>0</v>
      </c>
    </row>
    <row r="24" spans="1:5" x14ac:dyDescent="0.25">
      <c r="A24" s="8">
        <v>3.3</v>
      </c>
      <c r="B24" s="12" t="s">
        <v>73</v>
      </c>
      <c r="C24" s="35">
        <v>0</v>
      </c>
      <c r="D24" s="36">
        <f t="shared" si="2"/>
        <v>0</v>
      </c>
      <c r="E24" s="36">
        <f t="shared" si="1"/>
        <v>0</v>
      </c>
    </row>
    <row r="25" spans="1:5" ht="31.5" x14ac:dyDescent="0.25">
      <c r="A25" s="8">
        <v>3.4</v>
      </c>
      <c r="B25" s="12" t="s">
        <v>74</v>
      </c>
      <c r="C25" s="35">
        <v>0</v>
      </c>
      <c r="D25" s="36">
        <f t="shared" si="2"/>
        <v>0</v>
      </c>
      <c r="E25" s="36">
        <f t="shared" si="1"/>
        <v>0</v>
      </c>
    </row>
    <row r="26" spans="1:5" x14ac:dyDescent="0.25">
      <c r="A26" s="8">
        <v>3.5</v>
      </c>
      <c r="B26" s="12" t="s">
        <v>75</v>
      </c>
      <c r="C26" s="35">
        <v>0</v>
      </c>
      <c r="D26" s="36">
        <f t="shared" si="2"/>
        <v>0</v>
      </c>
      <c r="E26" s="36">
        <f t="shared" si="1"/>
        <v>0</v>
      </c>
    </row>
    <row r="27" spans="1:5" x14ac:dyDescent="0.25">
      <c r="A27" s="8" t="s">
        <v>76</v>
      </c>
      <c r="B27" s="12" t="s">
        <v>77</v>
      </c>
      <c r="C27" s="35">
        <v>0</v>
      </c>
      <c r="D27" s="36">
        <f t="shared" si="2"/>
        <v>0</v>
      </c>
      <c r="E27" s="36">
        <f t="shared" si="1"/>
        <v>0</v>
      </c>
    </row>
    <row r="28" spans="1:5" x14ac:dyDescent="0.25">
      <c r="A28" s="8" t="s">
        <v>79</v>
      </c>
      <c r="B28" s="12" t="s">
        <v>81</v>
      </c>
      <c r="C28" s="35">
        <v>0</v>
      </c>
      <c r="D28" s="36">
        <f t="shared" si="2"/>
        <v>0</v>
      </c>
      <c r="E28" s="36">
        <f t="shared" si="1"/>
        <v>0</v>
      </c>
    </row>
    <row r="29" spans="1:5" ht="47.25" x14ac:dyDescent="0.25">
      <c r="A29" s="8" t="s">
        <v>80</v>
      </c>
      <c r="B29" s="12" t="s">
        <v>78</v>
      </c>
      <c r="C29" s="35">
        <v>0</v>
      </c>
      <c r="D29" s="36">
        <f t="shared" si="2"/>
        <v>0</v>
      </c>
      <c r="E29" s="36">
        <f t="shared" si="1"/>
        <v>0</v>
      </c>
    </row>
    <row r="30" spans="1:5" ht="47.25" x14ac:dyDescent="0.25">
      <c r="A30" s="8" t="s">
        <v>82</v>
      </c>
      <c r="B30" s="12" t="s">
        <v>83</v>
      </c>
      <c r="C30" s="35">
        <v>0</v>
      </c>
      <c r="D30" s="36">
        <f t="shared" si="2"/>
        <v>0</v>
      </c>
      <c r="E30" s="36">
        <f t="shared" si="1"/>
        <v>0</v>
      </c>
    </row>
    <row r="31" spans="1:5" ht="47.25" x14ac:dyDescent="0.25">
      <c r="A31" s="8" t="s">
        <v>84</v>
      </c>
      <c r="B31" s="12" t="s">
        <v>85</v>
      </c>
      <c r="C31" s="35">
        <v>0</v>
      </c>
      <c r="D31" s="36">
        <f t="shared" si="2"/>
        <v>0</v>
      </c>
      <c r="E31" s="36">
        <f t="shared" si="1"/>
        <v>0</v>
      </c>
    </row>
    <row r="32" spans="1:5" x14ac:dyDescent="0.25">
      <c r="A32" s="8" t="s">
        <v>86</v>
      </c>
      <c r="B32" s="12" t="s">
        <v>87</v>
      </c>
      <c r="C32" s="35">
        <v>0</v>
      </c>
      <c r="D32" s="36">
        <f t="shared" si="2"/>
        <v>0</v>
      </c>
      <c r="E32" s="36">
        <f t="shared" si="1"/>
        <v>0</v>
      </c>
    </row>
    <row r="33" spans="1:5" x14ac:dyDescent="0.25">
      <c r="A33" s="8">
        <v>3.6</v>
      </c>
      <c r="B33" s="12" t="s">
        <v>88</v>
      </c>
      <c r="C33" s="35">
        <v>0</v>
      </c>
      <c r="D33" s="36">
        <f t="shared" si="2"/>
        <v>0</v>
      </c>
      <c r="E33" s="36">
        <f t="shared" si="1"/>
        <v>0</v>
      </c>
    </row>
    <row r="34" spans="1:5" x14ac:dyDescent="0.25">
      <c r="A34" s="70">
        <v>3.7</v>
      </c>
      <c r="B34" s="71" t="s">
        <v>89</v>
      </c>
      <c r="C34" s="72">
        <v>0</v>
      </c>
      <c r="D34" s="73">
        <f t="shared" si="2"/>
        <v>0</v>
      </c>
      <c r="E34" s="73">
        <f t="shared" si="1"/>
        <v>0</v>
      </c>
    </row>
    <row r="35" spans="1:5" x14ac:dyDescent="0.25">
      <c r="A35" s="70">
        <v>3.8</v>
      </c>
      <c r="B35" s="71" t="s">
        <v>90</v>
      </c>
      <c r="C35" s="72">
        <v>0</v>
      </c>
      <c r="D35" s="73">
        <f t="shared" si="2"/>
        <v>0</v>
      </c>
      <c r="E35" s="73">
        <f t="shared" si="1"/>
        <v>0</v>
      </c>
    </row>
    <row r="36" spans="1:5" ht="31.5" x14ac:dyDescent="0.25">
      <c r="A36" s="70" t="s">
        <v>91</v>
      </c>
      <c r="B36" s="71" t="s">
        <v>92</v>
      </c>
      <c r="C36" s="72">
        <v>0</v>
      </c>
      <c r="D36" s="73">
        <f t="shared" si="2"/>
        <v>0</v>
      </c>
      <c r="E36" s="73">
        <f t="shared" si="1"/>
        <v>0</v>
      </c>
    </row>
    <row r="37" spans="1:5" s="69" customFormat="1" x14ac:dyDescent="0.25">
      <c r="A37" s="70" t="s">
        <v>93</v>
      </c>
      <c r="B37" s="71" t="s">
        <v>94</v>
      </c>
      <c r="C37" s="72">
        <v>0</v>
      </c>
      <c r="D37" s="73">
        <f t="shared" si="2"/>
        <v>0</v>
      </c>
      <c r="E37" s="73">
        <f t="shared" si="1"/>
        <v>0</v>
      </c>
    </row>
    <row r="38" spans="1:5" s="69" customFormat="1" ht="16.5" thickBot="1" x14ac:dyDescent="0.3">
      <c r="A38" s="121" t="s">
        <v>14</v>
      </c>
      <c r="B38" s="122"/>
      <c r="C38" s="37">
        <v>0</v>
      </c>
      <c r="D38" s="37">
        <f>SUM(D22:D37)</f>
        <v>0</v>
      </c>
      <c r="E38" s="37">
        <f>SUM(E22:E37)</f>
        <v>0</v>
      </c>
    </row>
    <row r="39" spans="1:5" ht="16.5" thickTop="1" x14ac:dyDescent="0.25">
      <c r="A39" s="111" t="s">
        <v>57</v>
      </c>
      <c r="B39" s="112"/>
      <c r="C39" s="112"/>
      <c r="D39" s="112"/>
      <c r="E39" s="112"/>
    </row>
    <row r="40" spans="1:5" x14ac:dyDescent="0.25">
      <c r="A40" s="15">
        <v>4.0999999999999996</v>
      </c>
      <c r="B40" s="16" t="s">
        <v>15</v>
      </c>
      <c r="C40" s="43">
        <f>C41+C42</f>
        <v>6229481.7400000002</v>
      </c>
      <c r="D40" s="43">
        <f>D41+D42</f>
        <v>1183601.5305999999</v>
      </c>
      <c r="E40" s="43">
        <f>C40+D40</f>
        <v>7413083.2706000004</v>
      </c>
    </row>
    <row r="41" spans="1:5" x14ac:dyDescent="0.25">
      <c r="A41" s="15" t="s">
        <v>16</v>
      </c>
      <c r="B41" s="16" t="s">
        <v>60</v>
      </c>
      <c r="C41" s="43">
        <v>3306572.34</v>
      </c>
      <c r="D41" s="43">
        <f>C41*19/100</f>
        <v>628248.74459999998</v>
      </c>
      <c r="E41" s="45">
        <f>ROUND(C41+D41,3)</f>
        <v>3934821.085</v>
      </c>
    </row>
    <row r="42" spans="1:5" ht="31.5" x14ac:dyDescent="0.25">
      <c r="A42" s="15" t="s">
        <v>17</v>
      </c>
      <c r="B42" s="16" t="s">
        <v>61</v>
      </c>
      <c r="C42" s="43">
        <v>2922909.4</v>
      </c>
      <c r="D42" s="45">
        <f t="shared" ref="D42" si="3">C42*19/100</f>
        <v>555352.78599999996</v>
      </c>
      <c r="E42" s="45">
        <f t="shared" ref="E42" si="4">C42+D42</f>
        <v>3478262.1859999998</v>
      </c>
    </row>
    <row r="43" spans="1:5" x14ac:dyDescent="0.25">
      <c r="A43" s="15">
        <v>4.2</v>
      </c>
      <c r="B43" s="16" t="s">
        <v>18</v>
      </c>
      <c r="C43" s="42">
        <v>0</v>
      </c>
      <c r="D43" s="42">
        <f t="shared" ref="D43:D49" si="5">C43*19/100</f>
        <v>0</v>
      </c>
      <c r="E43" s="42">
        <f>D43+C43</f>
        <v>0</v>
      </c>
    </row>
    <row r="44" spans="1:5" ht="31.5" x14ac:dyDescent="0.25">
      <c r="A44" s="15">
        <v>4.3</v>
      </c>
      <c r="B44" s="16" t="s">
        <v>19</v>
      </c>
      <c r="C44" s="42">
        <f>C46+C45</f>
        <v>345250</v>
      </c>
      <c r="D44" s="42">
        <f t="shared" si="5"/>
        <v>65597.5</v>
      </c>
      <c r="E44" s="42">
        <f>D44+C44</f>
        <v>410847.5</v>
      </c>
    </row>
    <row r="45" spans="1:5" x14ac:dyDescent="0.25">
      <c r="A45" s="96" t="s">
        <v>136</v>
      </c>
      <c r="B45" s="16" t="s">
        <v>60</v>
      </c>
      <c r="C45" s="42">
        <v>0</v>
      </c>
      <c r="D45" s="42">
        <v>0</v>
      </c>
      <c r="E45" s="42">
        <v>0</v>
      </c>
    </row>
    <row r="46" spans="1:5" ht="31.5" x14ac:dyDescent="0.25">
      <c r="A46" s="97" t="s">
        <v>137</v>
      </c>
      <c r="B46" s="16" t="s">
        <v>61</v>
      </c>
      <c r="C46" s="42">
        <v>345250</v>
      </c>
      <c r="D46" s="42">
        <f>C46*19/100</f>
        <v>65597.5</v>
      </c>
      <c r="E46" s="42">
        <f>C46+D46</f>
        <v>410847.5</v>
      </c>
    </row>
    <row r="47" spans="1:5" x14ac:dyDescent="0.25">
      <c r="A47" s="15">
        <v>4.4000000000000004</v>
      </c>
      <c r="B47" s="16" t="s">
        <v>20</v>
      </c>
      <c r="C47" s="42">
        <v>0</v>
      </c>
      <c r="D47" s="42">
        <f t="shared" si="5"/>
        <v>0</v>
      </c>
      <c r="E47" s="42">
        <f>D47+C47</f>
        <v>0</v>
      </c>
    </row>
    <row r="48" spans="1:5" x14ac:dyDescent="0.25">
      <c r="A48" s="15">
        <v>4.5</v>
      </c>
      <c r="B48" s="16" t="s">
        <v>21</v>
      </c>
      <c r="C48" s="42">
        <v>0</v>
      </c>
      <c r="D48" s="42">
        <f t="shared" si="5"/>
        <v>0</v>
      </c>
      <c r="E48" s="42">
        <f>D48+C48</f>
        <v>0</v>
      </c>
    </row>
    <row r="49" spans="1:9" x14ac:dyDescent="0.25">
      <c r="A49" s="18">
        <v>4.5999999999999996</v>
      </c>
      <c r="B49" s="67" t="s">
        <v>65</v>
      </c>
      <c r="C49" s="64">
        <v>0</v>
      </c>
      <c r="D49" s="64">
        <f t="shared" si="5"/>
        <v>0</v>
      </c>
      <c r="E49" s="64">
        <f>D49+C49</f>
        <v>0</v>
      </c>
    </row>
    <row r="50" spans="1:9" ht="16.5" thickBot="1" x14ac:dyDescent="0.3">
      <c r="A50" s="109" t="s">
        <v>22</v>
      </c>
      <c r="B50" s="110"/>
      <c r="C50" s="59">
        <f>C40+C44</f>
        <v>6574731.7400000002</v>
      </c>
      <c r="D50" s="59">
        <f t="shared" ref="D50:E50" si="6">D40+D44</f>
        <v>1249199.0305999999</v>
      </c>
      <c r="E50" s="59">
        <f t="shared" si="6"/>
        <v>7823930.7706000004</v>
      </c>
    </row>
    <row r="51" spans="1:9" ht="16.5" thickTop="1" x14ac:dyDescent="0.25">
      <c r="A51" s="111" t="s">
        <v>58</v>
      </c>
      <c r="B51" s="112"/>
      <c r="C51" s="112"/>
      <c r="D51" s="112"/>
      <c r="E51" s="112"/>
    </row>
    <row r="52" spans="1:9" x14ac:dyDescent="0.25">
      <c r="A52" s="15">
        <v>5.0999999999999996</v>
      </c>
      <c r="B52" s="16" t="s">
        <v>23</v>
      </c>
      <c r="C52" s="43">
        <v>0</v>
      </c>
      <c r="D52" s="45">
        <f>D53+D54</f>
        <v>0</v>
      </c>
      <c r="E52" s="45">
        <f>E53+E54</f>
        <v>0</v>
      </c>
    </row>
    <row r="53" spans="1:9" x14ac:dyDescent="0.25">
      <c r="A53" s="17" t="s">
        <v>24</v>
      </c>
      <c r="B53" s="12" t="s">
        <v>25</v>
      </c>
      <c r="C53" s="44">
        <v>0</v>
      </c>
      <c r="D53" s="40">
        <f>ROUND(C53*19/100,3)</f>
        <v>0</v>
      </c>
      <c r="E53" s="40">
        <f>ROUND(C53+D53,3)</f>
        <v>0</v>
      </c>
    </row>
    <row r="54" spans="1:9" ht="31.5" x14ac:dyDescent="0.25">
      <c r="A54" s="17" t="s">
        <v>26</v>
      </c>
      <c r="B54" s="12" t="s">
        <v>27</v>
      </c>
      <c r="C54" s="44">
        <v>0</v>
      </c>
      <c r="D54" s="40">
        <f>ROUND(C54*19/100,3)</f>
        <v>0</v>
      </c>
      <c r="E54" s="40">
        <f>ROUND(C54+D54,3)</f>
        <v>0</v>
      </c>
    </row>
    <row r="55" spans="1:9" ht="31.5" x14ac:dyDescent="0.25">
      <c r="A55" s="15">
        <v>5.2</v>
      </c>
      <c r="B55" s="16" t="s">
        <v>28</v>
      </c>
      <c r="C55" s="46">
        <f>C56+C57+C58+C59</f>
        <v>68524.299140000003</v>
      </c>
      <c r="D55" s="45">
        <v>0</v>
      </c>
      <c r="E55" s="45">
        <f>C55+D55</f>
        <v>68524.299140000003</v>
      </c>
    </row>
    <row r="56" spans="1:9" ht="31.5" x14ac:dyDescent="0.25">
      <c r="A56" s="17" t="s">
        <v>29</v>
      </c>
      <c r="B56" s="12" t="s">
        <v>66</v>
      </c>
      <c r="C56" s="44">
        <v>0</v>
      </c>
      <c r="D56" s="40">
        <v>0</v>
      </c>
      <c r="E56" s="44">
        <v>0</v>
      </c>
    </row>
    <row r="57" spans="1:9" ht="31.5" x14ac:dyDescent="0.25">
      <c r="A57" s="17" t="s">
        <v>30</v>
      </c>
      <c r="B57" s="12" t="s">
        <v>67</v>
      </c>
      <c r="C57" s="39">
        <f>0.1*C68/100</f>
        <v>6229.4817400000002</v>
      </c>
      <c r="D57" s="39">
        <v>0</v>
      </c>
      <c r="E57" s="39">
        <f>D57+C57</f>
        <v>6229.4817400000002</v>
      </c>
    </row>
    <row r="58" spans="1:9" ht="63" x14ac:dyDescent="0.25">
      <c r="A58" s="17" t="s">
        <v>62</v>
      </c>
      <c r="B58" s="66" t="s">
        <v>68</v>
      </c>
      <c r="C58" s="39">
        <f>0.5*C68/100</f>
        <v>31147.4087</v>
      </c>
      <c r="D58" s="39">
        <v>0</v>
      </c>
      <c r="E58" s="39">
        <f t="shared" ref="E58:E59" si="7">D58+C58</f>
        <v>31147.4087</v>
      </c>
    </row>
    <row r="59" spans="1:9" ht="31.5" x14ac:dyDescent="0.25">
      <c r="A59" s="17" t="s">
        <v>63</v>
      </c>
      <c r="B59" s="66" t="s">
        <v>69</v>
      </c>
      <c r="C59" s="39">
        <f>0.5*C68/100</f>
        <v>31147.4087</v>
      </c>
      <c r="D59" s="39">
        <v>0</v>
      </c>
      <c r="E59" s="39">
        <f t="shared" si="7"/>
        <v>31147.4087</v>
      </c>
    </row>
    <row r="60" spans="1:9" ht="31.5" x14ac:dyDescent="0.25">
      <c r="A60" s="17" t="s">
        <v>64</v>
      </c>
      <c r="B60" s="66" t="s">
        <v>70</v>
      </c>
      <c r="C60" s="39">
        <v>0</v>
      </c>
      <c r="D60" s="39">
        <v>0</v>
      </c>
      <c r="E60" s="39">
        <v>0</v>
      </c>
    </row>
    <row r="61" spans="1:9" x14ac:dyDescent="0.25">
      <c r="A61" s="18">
        <v>5.3</v>
      </c>
      <c r="B61" s="19" t="s">
        <v>31</v>
      </c>
      <c r="C61" s="43">
        <v>0</v>
      </c>
      <c r="D61" s="45">
        <f>ROUND(C61*19/100,3)</f>
        <v>0</v>
      </c>
      <c r="E61" s="43">
        <f>C61+D61</f>
        <v>0</v>
      </c>
    </row>
    <row r="62" spans="1:9" ht="16.5" thickBot="1" x14ac:dyDescent="0.3">
      <c r="A62" s="109" t="s">
        <v>32</v>
      </c>
      <c r="B62" s="110"/>
      <c r="C62" s="59">
        <f>C61+C55+C52</f>
        <v>68524.299140000003</v>
      </c>
      <c r="D62" s="59">
        <f>D61+D55+D52</f>
        <v>0</v>
      </c>
      <c r="E62" s="59">
        <f>E61+E55+E52</f>
        <v>68524.299140000003</v>
      </c>
    </row>
    <row r="63" spans="1:9" ht="16.5" thickTop="1" x14ac:dyDescent="0.25">
      <c r="A63" s="113" t="s">
        <v>33</v>
      </c>
      <c r="B63" s="114"/>
      <c r="C63" s="114"/>
      <c r="D63" s="114"/>
      <c r="E63" s="114"/>
      <c r="G63" s="61"/>
      <c r="H63" s="60"/>
      <c r="I63" s="60"/>
    </row>
    <row r="64" spans="1:9" x14ac:dyDescent="0.25">
      <c r="A64" s="8">
        <v>6.1</v>
      </c>
      <c r="B64" s="12" t="s">
        <v>34</v>
      </c>
      <c r="C64" s="47">
        <v>0</v>
      </c>
      <c r="D64" s="42">
        <f>C64*19/100</f>
        <v>0</v>
      </c>
      <c r="E64" s="47">
        <v>0</v>
      </c>
      <c r="G64" s="61"/>
    </row>
    <row r="65" spans="1:11" x14ac:dyDescent="0.25">
      <c r="A65" s="8">
        <v>6.2</v>
      </c>
      <c r="B65" s="12" t="s">
        <v>35</v>
      </c>
      <c r="C65" s="48">
        <v>0</v>
      </c>
      <c r="D65" s="42">
        <f>C65*19/100</f>
        <v>0</v>
      </c>
      <c r="E65" s="45">
        <f>ROUND(C65+D65,3)</f>
        <v>0</v>
      </c>
    </row>
    <row r="66" spans="1:11" ht="16.5" thickBot="1" x14ac:dyDescent="0.3">
      <c r="A66" s="115" t="s">
        <v>36</v>
      </c>
      <c r="B66" s="116"/>
      <c r="C66" s="49">
        <f>C63+C64</f>
        <v>0</v>
      </c>
      <c r="D66" s="49">
        <f>D63+D64</f>
        <v>0</v>
      </c>
      <c r="E66" s="75">
        <f t="shared" ref="E66" si="8">E63+E64</f>
        <v>0</v>
      </c>
      <c r="F66" s="51"/>
    </row>
    <row r="67" spans="1:11" ht="16.5" customHeight="1" thickTop="1" x14ac:dyDescent="0.25">
      <c r="A67" s="133" t="s">
        <v>37</v>
      </c>
      <c r="B67" s="134"/>
      <c r="C67" s="62">
        <f>C62+C50+C38+C20+C17</f>
        <v>6643256.03914</v>
      </c>
      <c r="D67" s="74">
        <f>D62+D50+D38+D20+D17</f>
        <v>1249199.0305999999</v>
      </c>
      <c r="E67" s="63">
        <f>C67+D67</f>
        <v>7892455.0697400002</v>
      </c>
      <c r="F67" s="51"/>
    </row>
    <row r="68" spans="1:11" x14ac:dyDescent="0.25">
      <c r="A68" s="118" t="s">
        <v>59</v>
      </c>
      <c r="B68" s="118"/>
      <c r="C68" s="63">
        <f>C53+C40</f>
        <v>6229481.7400000002</v>
      </c>
      <c r="D68" s="63">
        <f t="shared" ref="D68:E68" si="9">D53+D40</f>
        <v>1183601.5305999999</v>
      </c>
      <c r="E68" s="63">
        <f t="shared" si="9"/>
        <v>7413083.2706000004</v>
      </c>
      <c r="F68" s="51"/>
    </row>
    <row r="69" spans="1:11" ht="15.75" hidden="1" customHeight="1" thickTop="1" x14ac:dyDescent="0.25">
      <c r="A69" s="20"/>
      <c r="B69" s="20"/>
      <c r="C69" s="21"/>
      <c r="D69" s="22"/>
      <c r="E69" s="21"/>
      <c r="F69" s="51"/>
      <c r="G69" s="32"/>
      <c r="H69" s="104" t="s">
        <v>3</v>
      </c>
      <c r="I69" s="105"/>
      <c r="J69" s="106" t="s">
        <v>39</v>
      </c>
      <c r="K69" s="106"/>
    </row>
    <row r="70" spans="1:11" ht="15.75" hidden="1" customHeight="1" x14ac:dyDescent="0.25">
      <c r="A70" s="50" t="s">
        <v>38</v>
      </c>
      <c r="B70" s="50"/>
      <c r="C70" s="50"/>
      <c r="D70" s="51"/>
      <c r="E70" s="57"/>
      <c r="F70" s="51"/>
      <c r="G70" s="23" t="s">
        <v>41</v>
      </c>
      <c r="H70" s="23" t="s">
        <v>40</v>
      </c>
      <c r="I70" s="23" t="s">
        <v>41</v>
      </c>
      <c r="J70" s="23" t="s">
        <v>40</v>
      </c>
      <c r="K70" s="23" t="s">
        <v>41</v>
      </c>
    </row>
    <row r="71" spans="1:11" ht="15.75" hidden="1" customHeight="1" x14ac:dyDescent="0.3">
      <c r="A71" s="119" t="s">
        <v>97</v>
      </c>
      <c r="B71" s="119"/>
      <c r="C71" s="77">
        <f>E67</f>
        <v>7892455.0697400002</v>
      </c>
      <c r="D71" s="51"/>
      <c r="E71" s="56"/>
      <c r="F71" s="58"/>
      <c r="G71" s="24">
        <v>0</v>
      </c>
      <c r="H71" s="24" t="e">
        <f>#REF!*0.24</f>
        <v>#REF!</v>
      </c>
      <c r="I71" s="24">
        <f t="shared" ref="I71:I79" si="10">G71*0.24</f>
        <v>0</v>
      </c>
      <c r="J71" s="24" t="e">
        <f>#REF!*1.24</f>
        <v>#REF!</v>
      </c>
      <c r="K71" s="24">
        <f t="shared" ref="K71:K79" si="11">G71*1.24</f>
        <v>0</v>
      </c>
    </row>
    <row r="72" spans="1:11" ht="15.75" hidden="1" customHeight="1" x14ac:dyDescent="0.3">
      <c r="A72" s="120" t="s">
        <v>98</v>
      </c>
      <c r="B72" s="120"/>
      <c r="C72" s="78">
        <f>E41+E53+E31+E32+E61+E55</f>
        <v>4003345.3841399997</v>
      </c>
      <c r="D72" s="51"/>
      <c r="E72" s="55"/>
      <c r="F72" s="58"/>
      <c r="G72" s="24">
        <v>0</v>
      </c>
      <c r="H72" s="24" t="e">
        <f>#REF!*0.24</f>
        <v>#REF!</v>
      </c>
      <c r="I72" s="24">
        <f t="shared" si="10"/>
        <v>0</v>
      </c>
      <c r="J72" s="24" t="e">
        <f>#REF!*1.24</f>
        <v>#REF!</v>
      </c>
      <c r="K72" s="24">
        <f t="shared" si="11"/>
        <v>0</v>
      </c>
    </row>
    <row r="73" spans="1:11" ht="15.75" hidden="1" customHeight="1" x14ac:dyDescent="0.3">
      <c r="A73" s="76"/>
      <c r="B73" s="76"/>
      <c r="C73" s="79"/>
      <c r="D73" s="52"/>
      <c r="E73" s="55"/>
      <c r="F73" s="58"/>
      <c r="G73" s="24">
        <v>0</v>
      </c>
      <c r="H73" s="24" t="e">
        <f>#REF!*0.24</f>
        <v>#REF!</v>
      </c>
      <c r="I73" s="24">
        <f t="shared" si="10"/>
        <v>0</v>
      </c>
      <c r="J73" s="24" t="e">
        <f>#REF!*1.24</f>
        <v>#REF!</v>
      </c>
      <c r="K73" s="24">
        <f t="shared" si="11"/>
        <v>0</v>
      </c>
    </row>
    <row r="74" spans="1:11" ht="15.75" hidden="1" customHeight="1" x14ac:dyDescent="0.3">
      <c r="A74" s="76"/>
      <c r="B74" s="76"/>
      <c r="C74" s="79"/>
      <c r="D74" s="52"/>
      <c r="E74" s="53"/>
      <c r="F74" s="58"/>
      <c r="G74" s="24">
        <f>C53+C50/5</f>
        <v>1314946.348</v>
      </c>
      <c r="H74" s="24" t="e">
        <f>#REF!*0.24</f>
        <v>#REF!</v>
      </c>
      <c r="I74" s="24">
        <f t="shared" si="10"/>
        <v>315587.12351999996</v>
      </c>
      <c r="J74" s="24" t="e">
        <f>#REF!*1.24</f>
        <v>#REF!</v>
      </c>
      <c r="K74" s="24">
        <f t="shared" si="11"/>
        <v>1630533.4715199999</v>
      </c>
    </row>
    <row r="75" spans="1:11" ht="15.75" hidden="1" customHeight="1" x14ac:dyDescent="0.3">
      <c r="A75" s="76"/>
      <c r="B75" s="76"/>
      <c r="C75" s="79"/>
      <c r="D75" s="52"/>
      <c r="E75" s="53" t="s">
        <v>42</v>
      </c>
      <c r="F75" s="58"/>
      <c r="G75" s="24">
        <f>C50/5</f>
        <v>1314946.348</v>
      </c>
      <c r="H75" s="24" t="e">
        <f>#REF!*0.24</f>
        <v>#REF!</v>
      </c>
      <c r="I75" s="24">
        <f t="shared" si="10"/>
        <v>315587.12351999996</v>
      </c>
      <c r="J75" s="24" t="e">
        <f>#REF!*1.24</f>
        <v>#REF!</v>
      </c>
      <c r="K75" s="24">
        <f t="shared" si="11"/>
        <v>1630533.4715199999</v>
      </c>
    </row>
    <row r="76" spans="1:11" ht="15.75" hidden="1" customHeight="1" x14ac:dyDescent="0.3">
      <c r="A76" s="76"/>
      <c r="B76" s="76"/>
      <c r="C76" s="79"/>
      <c r="D76" s="52"/>
      <c r="E76" s="53" t="s">
        <v>43</v>
      </c>
      <c r="F76" s="58"/>
      <c r="G76" s="24">
        <f>C50/5</f>
        <v>1314946.348</v>
      </c>
      <c r="H76" s="24" t="e">
        <f>#REF!*0.24</f>
        <v>#REF!</v>
      </c>
      <c r="I76" s="24">
        <f t="shared" si="10"/>
        <v>315587.12351999996</v>
      </c>
      <c r="J76" s="24" t="e">
        <f>#REF!*1.24</f>
        <v>#REF!</v>
      </c>
      <c r="K76" s="24">
        <f t="shared" si="11"/>
        <v>1630533.4715199999</v>
      </c>
    </row>
    <row r="77" spans="1:11" ht="15.75" hidden="1" customHeight="1" x14ac:dyDescent="0.3">
      <c r="A77" s="76"/>
      <c r="B77" s="76"/>
      <c r="C77" s="79"/>
      <c r="D77" s="52"/>
      <c r="E77" s="53" t="s">
        <v>44</v>
      </c>
      <c r="F77" s="58"/>
      <c r="G77" s="24">
        <f>C50/5</f>
        <v>1314946.348</v>
      </c>
      <c r="H77" s="24" t="e">
        <f>#REF!*0.24</f>
        <v>#REF!</v>
      </c>
      <c r="I77" s="24">
        <f t="shared" si="10"/>
        <v>315587.12351999996</v>
      </c>
      <c r="J77" s="24" t="e">
        <f>#REF!*1.24</f>
        <v>#REF!</v>
      </c>
      <c r="K77" s="24">
        <f t="shared" si="11"/>
        <v>1630533.4715199999</v>
      </c>
    </row>
    <row r="78" spans="1:11" ht="15.75" hidden="1" customHeight="1" x14ac:dyDescent="0.25">
      <c r="A78" s="76"/>
      <c r="B78" s="76"/>
      <c r="C78" s="79"/>
      <c r="D78" s="52"/>
      <c r="E78" s="53" t="s">
        <v>45</v>
      </c>
      <c r="F78" s="51"/>
      <c r="G78" s="24">
        <f>C50/5</f>
        <v>1314946.348</v>
      </c>
      <c r="H78" s="24" t="e">
        <f>#REF!*0.24</f>
        <v>#REF!</v>
      </c>
      <c r="I78" s="24">
        <f t="shared" si="10"/>
        <v>315587.12351999996</v>
      </c>
      <c r="J78" s="24" t="e">
        <f>#REF!*1.24</f>
        <v>#REF!</v>
      </c>
      <c r="K78" s="24">
        <f t="shared" si="11"/>
        <v>1630533.4715199999</v>
      </c>
    </row>
    <row r="79" spans="1:11" ht="15.75" hidden="1" customHeight="1" x14ac:dyDescent="0.25">
      <c r="A79" s="76"/>
      <c r="B79" s="76"/>
      <c r="C79" s="79"/>
      <c r="D79" s="52"/>
      <c r="E79" s="53" t="s">
        <v>46</v>
      </c>
      <c r="F79" s="51"/>
      <c r="G79" s="25">
        <f>SUM(G71:G78)</f>
        <v>6574731.7400000002</v>
      </c>
      <c r="H79" s="25" t="e">
        <f>#REF!*0.24</f>
        <v>#REF!</v>
      </c>
      <c r="I79" s="25">
        <f t="shared" si="10"/>
        <v>1577935.6176</v>
      </c>
      <c r="J79" s="25" t="e">
        <f>#REF!*1.24</f>
        <v>#REF!</v>
      </c>
      <c r="K79" s="25">
        <f t="shared" si="11"/>
        <v>8152667.3575999998</v>
      </c>
    </row>
    <row r="80" spans="1:11" ht="15.75" hidden="1" customHeight="1" x14ac:dyDescent="0.25">
      <c r="A80" s="76"/>
      <c r="B80" s="76"/>
      <c r="C80" s="79"/>
      <c r="D80" s="52"/>
      <c r="E80" s="53" t="s">
        <v>47</v>
      </c>
      <c r="F80" s="51"/>
    </row>
    <row r="81" spans="1:9" ht="15.75" hidden="1" customHeight="1" x14ac:dyDescent="0.25">
      <c r="A81" s="76"/>
      <c r="B81" s="76"/>
      <c r="C81" s="79"/>
      <c r="D81" s="52"/>
      <c r="E81" s="53" t="s">
        <v>48</v>
      </c>
      <c r="F81" s="51"/>
      <c r="G81" s="26" t="s">
        <v>49</v>
      </c>
      <c r="H81" s="26" t="s">
        <v>50</v>
      </c>
      <c r="I81" s="26" t="s">
        <v>51</v>
      </c>
    </row>
    <row r="82" spans="1:9" ht="15.75" hidden="1" customHeight="1" x14ac:dyDescent="0.25">
      <c r="A82" s="76"/>
      <c r="B82" s="76"/>
      <c r="C82" s="79"/>
      <c r="D82" s="52"/>
      <c r="E82" s="53"/>
      <c r="F82" s="51"/>
      <c r="G82" s="26"/>
      <c r="H82" s="26"/>
      <c r="I82" s="26"/>
    </row>
    <row r="83" spans="1:9" ht="15.75" hidden="1" customHeight="1" x14ac:dyDescent="0.25">
      <c r="A83" s="76"/>
      <c r="B83" s="76"/>
      <c r="C83" s="79"/>
      <c r="D83" s="52"/>
      <c r="E83" s="53"/>
      <c r="F83" s="51"/>
      <c r="G83" s="27"/>
      <c r="H83" s="27" t="e">
        <f>ROUNDUP(#REF!/#REF!,3)</f>
        <v>#REF!</v>
      </c>
      <c r="I83" s="27"/>
    </row>
    <row r="84" spans="1:9" ht="15.75" hidden="1" customHeight="1" x14ac:dyDescent="0.25">
      <c r="A84" s="76"/>
      <c r="B84" s="76"/>
      <c r="C84" s="79"/>
      <c r="D84" s="52"/>
      <c r="E84" s="53"/>
      <c r="F84" s="108"/>
      <c r="G84" s="27" t="e">
        <f>SUM(#REF!)+C53</f>
        <v>#REF!</v>
      </c>
      <c r="H84" s="27" t="e">
        <f>ROUNDUP(#REF!/#REF!,3)</f>
        <v>#REF!</v>
      </c>
      <c r="I84" s="27" t="e">
        <f>G84/#REF!</f>
        <v>#REF!</v>
      </c>
    </row>
    <row r="85" spans="1:9" ht="15.75" hidden="1" customHeight="1" x14ac:dyDescent="0.25">
      <c r="A85" s="76"/>
      <c r="B85" s="76"/>
      <c r="C85" s="79"/>
      <c r="D85" s="52"/>
      <c r="E85" s="53"/>
      <c r="F85" s="108"/>
      <c r="G85" s="27" t="e">
        <f>SUM(#REF!)</f>
        <v>#REF!</v>
      </c>
      <c r="H85" s="27" t="e">
        <f>ROUNDUP(#REF!/#REF!,3)</f>
        <v>#REF!</v>
      </c>
      <c r="I85" s="27" t="e">
        <f>G85/#REF!</f>
        <v>#REF!</v>
      </c>
    </row>
    <row r="86" spans="1:9" ht="15.75" hidden="1" customHeight="1" x14ac:dyDescent="0.25">
      <c r="A86" s="76"/>
      <c r="B86" s="76"/>
      <c r="C86" s="79"/>
      <c r="D86" s="52"/>
      <c r="E86" s="53"/>
      <c r="F86" s="54"/>
      <c r="G86" s="1" t="e">
        <f>G83+G84+G85</f>
        <v>#REF!</v>
      </c>
      <c r="H86" s="1" t="e">
        <f>H83+H84+H85</f>
        <v>#REF!</v>
      </c>
      <c r="I86" s="1" t="e">
        <f>I83+I84+I85</f>
        <v>#REF!</v>
      </c>
    </row>
    <row r="87" spans="1:9" ht="15.75" hidden="1" customHeight="1" x14ac:dyDescent="0.25">
      <c r="A87" s="76"/>
      <c r="B87" s="76"/>
      <c r="C87" s="79"/>
      <c r="D87" s="52"/>
      <c r="E87" s="53"/>
      <c r="F87" s="54"/>
    </row>
    <row r="88" spans="1:9" ht="15.75" hidden="1" customHeight="1" x14ac:dyDescent="0.25">
      <c r="A88" s="76"/>
      <c r="B88" s="76"/>
      <c r="C88" s="79"/>
      <c r="D88" s="52"/>
      <c r="E88" s="53"/>
      <c r="F88" s="54"/>
      <c r="G88" s="28" t="s">
        <v>52</v>
      </c>
    </row>
    <row r="89" spans="1:9" ht="15.75" hidden="1" customHeight="1" x14ac:dyDescent="0.25">
      <c r="A89" s="76"/>
      <c r="B89" s="76"/>
      <c r="C89" s="79"/>
      <c r="D89" s="52"/>
      <c r="E89" s="53"/>
      <c r="F89" s="54"/>
      <c r="G89" s="29" t="s">
        <v>53</v>
      </c>
    </row>
    <row r="90" spans="1:9" ht="15.75" hidden="1" customHeight="1" x14ac:dyDescent="0.25">
      <c r="A90" s="76"/>
      <c r="B90" s="76"/>
      <c r="C90" s="80"/>
      <c r="D90" s="52"/>
      <c r="E90" s="53"/>
      <c r="F90" s="54"/>
      <c r="G90" s="30" t="e">
        <f>#REF!</f>
        <v>#REF!</v>
      </c>
    </row>
    <row r="91" spans="1:9" ht="15.75" hidden="1" customHeight="1" x14ac:dyDescent="0.25">
      <c r="A91" s="76"/>
      <c r="B91" s="76"/>
      <c r="C91" s="79"/>
      <c r="D91" s="52"/>
      <c r="E91" s="53"/>
      <c r="F91" s="54"/>
      <c r="G91" s="33"/>
    </row>
    <row r="92" spans="1:9" ht="15.75" hidden="1" customHeight="1" x14ac:dyDescent="0.25">
      <c r="A92" s="76"/>
      <c r="B92" s="76"/>
      <c r="C92" s="79"/>
      <c r="D92" s="52"/>
      <c r="E92" s="53"/>
      <c r="F92" s="54"/>
    </row>
    <row r="93" spans="1:9" ht="15.75" hidden="1" customHeight="1" x14ac:dyDescent="0.25">
      <c r="A93" s="76"/>
      <c r="B93" s="76"/>
      <c r="C93" s="79"/>
      <c r="D93" s="52"/>
      <c r="E93" s="53"/>
      <c r="F93" s="54"/>
      <c r="G93" s="31" t="s">
        <v>54</v>
      </c>
    </row>
    <row r="94" spans="1:9" ht="15.75" hidden="1" customHeight="1" x14ac:dyDescent="0.25">
      <c r="A94" s="76"/>
      <c r="B94" s="76"/>
      <c r="C94" s="79"/>
      <c r="D94" s="52"/>
      <c r="E94" s="53"/>
      <c r="F94" s="107"/>
      <c r="G94" s="29" t="s">
        <v>53</v>
      </c>
    </row>
    <row r="95" spans="1:9" ht="15.75" hidden="1" customHeight="1" x14ac:dyDescent="0.25">
      <c r="A95" s="76"/>
      <c r="B95" s="76"/>
      <c r="C95" s="79"/>
      <c r="D95" s="52"/>
      <c r="E95" s="53"/>
      <c r="F95" s="107"/>
      <c r="G95" s="30" t="e">
        <f>#REF!</f>
        <v>#REF!</v>
      </c>
    </row>
    <row r="96" spans="1:9" ht="15.75" hidden="1" customHeight="1" x14ac:dyDescent="0.25">
      <c r="A96" s="76"/>
      <c r="B96" s="76"/>
      <c r="C96" s="79"/>
      <c r="D96" s="52"/>
      <c r="E96" s="53"/>
      <c r="F96" s="107"/>
    </row>
    <row r="97" spans="1:8" ht="15.75" hidden="1" customHeight="1" x14ac:dyDescent="0.25">
      <c r="A97" s="76"/>
      <c r="B97" s="76"/>
      <c r="C97" s="79"/>
      <c r="D97" s="52"/>
      <c r="E97" s="53"/>
      <c r="F97" s="107"/>
      <c r="G97" s="1"/>
      <c r="H97" s="1"/>
    </row>
    <row r="98" spans="1:8" ht="15.75" hidden="1" customHeight="1" x14ac:dyDescent="0.25">
      <c r="A98" s="76"/>
      <c r="B98" s="76"/>
      <c r="C98" s="79"/>
      <c r="D98" s="52"/>
      <c r="E98" s="53"/>
      <c r="F98" s="51"/>
    </row>
    <row r="99" spans="1:8" ht="15.75" hidden="1" customHeight="1" x14ac:dyDescent="0.25">
      <c r="A99" s="76"/>
      <c r="B99" s="76"/>
      <c r="C99" s="79"/>
      <c r="D99" s="52"/>
      <c r="E99" s="53"/>
      <c r="F99" s="51"/>
    </row>
    <row r="100" spans="1:8" ht="15.75" hidden="1" customHeight="1" x14ac:dyDescent="0.25">
      <c r="A100" s="76"/>
      <c r="B100" s="76"/>
      <c r="C100" s="79"/>
      <c r="D100" s="52"/>
      <c r="E100" s="53"/>
      <c r="F100" s="51"/>
    </row>
    <row r="101" spans="1:8" ht="15.75" hidden="1" customHeight="1" x14ac:dyDescent="0.25">
      <c r="A101" s="76"/>
      <c r="B101" s="76"/>
      <c r="C101" s="79"/>
      <c r="D101" s="52"/>
      <c r="E101" s="53"/>
      <c r="F101" s="51"/>
    </row>
    <row r="102" spans="1:8" ht="15.75" hidden="1" customHeight="1" x14ac:dyDescent="0.25">
      <c r="A102" s="76"/>
      <c r="B102" s="76"/>
      <c r="C102" s="79"/>
      <c r="D102" s="52"/>
      <c r="E102" s="53"/>
      <c r="F102" s="51"/>
    </row>
    <row r="103" spans="1:8" ht="15.75" hidden="1" customHeight="1" x14ac:dyDescent="0.25">
      <c r="A103" s="76"/>
      <c r="B103" s="76"/>
      <c r="C103" s="79"/>
      <c r="D103" s="52"/>
      <c r="E103" s="53"/>
      <c r="F103" s="51"/>
    </row>
    <row r="104" spans="1:8" ht="15.75" hidden="1" customHeight="1" x14ac:dyDescent="0.25">
      <c r="A104" s="76"/>
      <c r="B104" s="76"/>
      <c r="C104" s="79"/>
      <c r="D104" s="52"/>
      <c r="E104" s="53"/>
      <c r="F104" s="51"/>
    </row>
    <row r="105" spans="1:8" ht="15.75" hidden="1" customHeight="1" x14ac:dyDescent="0.25">
      <c r="A105" s="76"/>
      <c r="B105" s="76"/>
      <c r="C105" s="79"/>
      <c r="D105" s="52"/>
      <c r="E105" s="53"/>
      <c r="F105" s="51"/>
    </row>
    <row r="106" spans="1:8" ht="43.5" hidden="1" customHeight="1" x14ac:dyDescent="0.25">
      <c r="A106" s="76"/>
      <c r="B106" s="76"/>
      <c r="C106" s="79"/>
      <c r="D106" s="52"/>
      <c r="E106" s="53"/>
      <c r="F106" s="51"/>
    </row>
    <row r="107" spans="1:8" ht="77.25" hidden="1" customHeight="1" x14ac:dyDescent="0.25">
      <c r="A107" s="76"/>
      <c r="B107" s="76"/>
      <c r="C107" s="79"/>
      <c r="D107" s="52"/>
      <c r="E107" s="53"/>
      <c r="F107" s="51"/>
    </row>
    <row r="108" spans="1:8" x14ac:dyDescent="0.25">
      <c r="A108" s="76"/>
      <c r="B108" s="76"/>
      <c r="C108" s="79"/>
      <c r="D108" s="52"/>
      <c r="E108" s="53"/>
      <c r="F108" s="51"/>
    </row>
    <row r="109" spans="1:8" x14ac:dyDescent="0.25">
      <c r="A109" s="76"/>
      <c r="B109" s="76"/>
      <c r="C109" s="79"/>
      <c r="D109" s="52"/>
      <c r="E109" s="53"/>
    </row>
    <row r="110" spans="1:8" x14ac:dyDescent="0.25">
      <c r="A110" s="119" t="s">
        <v>97</v>
      </c>
      <c r="B110" s="119"/>
      <c r="C110" s="77">
        <f>E67</f>
        <v>7892455.0697400002</v>
      </c>
      <c r="D110" s="52"/>
      <c r="E110" s="53"/>
    </row>
    <row r="111" spans="1:8" x14ac:dyDescent="0.25">
      <c r="A111" s="120" t="s">
        <v>98</v>
      </c>
      <c r="B111" s="120"/>
      <c r="C111" s="78">
        <f>C110-C112</f>
        <v>4003345.3841399997</v>
      </c>
      <c r="D111" s="52"/>
      <c r="E111" s="53"/>
    </row>
    <row r="112" spans="1:8" x14ac:dyDescent="0.25">
      <c r="A112" s="120" t="s">
        <v>99</v>
      </c>
      <c r="B112" s="120"/>
      <c r="C112" s="86">
        <f>C71-C72</f>
        <v>3889109.6856000004</v>
      </c>
      <c r="D112" s="52"/>
      <c r="E112" s="55"/>
    </row>
    <row r="114" spans="1:5" ht="47.25" x14ac:dyDescent="0.25">
      <c r="A114" s="136" t="s">
        <v>100</v>
      </c>
      <c r="B114" s="136"/>
      <c r="C114" s="81" t="s">
        <v>101</v>
      </c>
      <c r="D114" s="81" t="s">
        <v>102</v>
      </c>
    </row>
    <row r="115" spans="1:5" x14ac:dyDescent="0.25">
      <c r="A115" s="137" t="s">
        <v>103</v>
      </c>
      <c r="B115" s="137"/>
      <c r="C115" s="82">
        <f>C41</f>
        <v>3306572.34</v>
      </c>
      <c r="D115" s="82">
        <f>C42</f>
        <v>2922909.4</v>
      </c>
      <c r="E115" s="61"/>
    </row>
    <row r="116" spans="1:5" x14ac:dyDescent="0.25">
      <c r="A116" s="137" t="s">
        <v>104</v>
      </c>
      <c r="B116" s="137"/>
      <c r="C116" s="82">
        <f>C115</f>
        <v>3306572.34</v>
      </c>
      <c r="D116" s="82">
        <f>C67-C115</f>
        <v>3336683.6991400002</v>
      </c>
    </row>
    <row r="117" spans="1:5" x14ac:dyDescent="0.25">
      <c r="A117" s="137" t="s">
        <v>105</v>
      </c>
      <c r="B117" s="137"/>
      <c r="C117" s="82">
        <f>C115/2146*1000</f>
        <v>1540807.2413793101</v>
      </c>
      <c r="D117" s="82">
        <f>D116/2146*1000</f>
        <v>1554838.6296085741</v>
      </c>
    </row>
    <row r="118" spans="1:5" ht="48" customHeight="1" x14ac:dyDescent="0.25">
      <c r="A118" s="137" t="s">
        <v>106</v>
      </c>
      <c r="B118" s="137"/>
      <c r="C118" s="82">
        <f>C117/C121</f>
        <v>311393.71503795602</v>
      </c>
      <c r="D118" s="82">
        <f>D117/C121</f>
        <v>314229.42737789737</v>
      </c>
    </row>
    <row r="120" spans="1:5" x14ac:dyDescent="0.25">
      <c r="A120" s="137" t="s">
        <v>107</v>
      </c>
      <c r="B120" s="137"/>
      <c r="C120" s="83">
        <v>44484</v>
      </c>
      <c r="E120" s="61"/>
    </row>
    <row r="121" spans="1:5" x14ac:dyDescent="0.25">
      <c r="A121" s="137" t="s">
        <v>108</v>
      </c>
      <c r="B121" s="137"/>
      <c r="C121" s="84">
        <v>4.9481000000000002</v>
      </c>
      <c r="E121" s="61"/>
    </row>
    <row r="122" spans="1:5" x14ac:dyDescent="0.25">
      <c r="A122" s="135" t="s">
        <v>109</v>
      </c>
      <c r="B122" s="135"/>
      <c r="C122" s="85"/>
    </row>
    <row r="124" spans="1:5" x14ac:dyDescent="0.25">
      <c r="B124" s="2" t="s">
        <v>113</v>
      </c>
      <c r="D124" s="1" t="s">
        <v>110</v>
      </c>
    </row>
    <row r="126" spans="1:5" x14ac:dyDescent="0.25">
      <c r="B126" s="2" t="s">
        <v>111</v>
      </c>
    </row>
    <row r="128" spans="1:5" x14ac:dyDescent="0.25">
      <c r="B128" s="2" t="s">
        <v>139</v>
      </c>
      <c r="C128" s="1" t="s">
        <v>140</v>
      </c>
    </row>
  </sheetData>
  <mergeCells count="38">
    <mergeCell ref="A111:B111"/>
    <mergeCell ref="A110:B110"/>
    <mergeCell ref="A118:B118"/>
    <mergeCell ref="A120:B120"/>
    <mergeCell ref="A121:B121"/>
    <mergeCell ref="A122:B122"/>
    <mergeCell ref="A112:B112"/>
    <mergeCell ref="A114:B114"/>
    <mergeCell ref="A115:B115"/>
    <mergeCell ref="A116:B116"/>
    <mergeCell ref="A117:B117"/>
    <mergeCell ref="A17:B17"/>
    <mergeCell ref="A18:C18"/>
    <mergeCell ref="A20:B20"/>
    <mergeCell ref="A21:E21"/>
    <mergeCell ref="A67:B67"/>
    <mergeCell ref="A39:E39"/>
    <mergeCell ref="A8:E8"/>
    <mergeCell ref="C9:E9"/>
    <mergeCell ref="A10:A11"/>
    <mergeCell ref="B10:B11"/>
    <mergeCell ref="A13:E13"/>
    <mergeCell ref="B1:D3"/>
    <mergeCell ref="H69:I69"/>
    <mergeCell ref="J69:K69"/>
    <mergeCell ref="F94:F95"/>
    <mergeCell ref="F96:F97"/>
    <mergeCell ref="F84:F85"/>
    <mergeCell ref="A50:B50"/>
    <mergeCell ref="A51:E51"/>
    <mergeCell ref="A62:B62"/>
    <mergeCell ref="A63:E63"/>
    <mergeCell ref="A66:B66"/>
    <mergeCell ref="A7:E7"/>
    <mergeCell ref="A68:B68"/>
    <mergeCell ref="A71:B71"/>
    <mergeCell ref="A72:B72"/>
    <mergeCell ref="A38:B38"/>
  </mergeCells>
  <phoneticPr fontId="18" type="noConversion"/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F55-28F0-4498-B72D-14277A78DC0D}">
  <dimension ref="A1:F27"/>
  <sheetViews>
    <sheetView workbookViewId="0">
      <selection activeCell="E37" sqref="E37"/>
    </sheetView>
  </sheetViews>
  <sheetFormatPr defaultRowHeight="15" x14ac:dyDescent="0.25"/>
  <cols>
    <col min="1" max="1" width="53.140625" customWidth="1"/>
    <col min="2" max="2" width="15.5703125" customWidth="1"/>
    <col min="3" max="3" width="13" customWidth="1"/>
    <col min="4" max="4" width="14.42578125" customWidth="1"/>
    <col min="5" max="5" width="14.5703125" style="93" customWidth="1"/>
    <col min="6" max="6" width="14" customWidth="1"/>
  </cols>
  <sheetData>
    <row r="1" spans="1:6" x14ac:dyDescent="0.25">
      <c r="B1" s="90" t="s">
        <v>126</v>
      </c>
      <c r="C1" s="95" t="s">
        <v>127</v>
      </c>
      <c r="D1" s="95" t="s">
        <v>128</v>
      </c>
      <c r="E1" s="95" t="s">
        <v>129</v>
      </c>
    </row>
    <row r="2" spans="1:6" s="87" customFormat="1" ht="15.75" x14ac:dyDescent="0.25">
      <c r="A2" s="88" t="s">
        <v>60</v>
      </c>
      <c r="B2" s="94">
        <f>B3+B4</f>
        <v>1915737.42</v>
      </c>
      <c r="C2" s="94">
        <f>C3+C4</f>
        <v>403579.3</v>
      </c>
      <c r="D2" s="94">
        <f>D3+D4</f>
        <v>987255.62</v>
      </c>
      <c r="E2" s="94">
        <f>B2+C2+D2</f>
        <v>3306572.34</v>
      </c>
      <c r="F2" s="98"/>
    </row>
    <row r="3" spans="1:6" ht="15.75" x14ac:dyDescent="0.25">
      <c r="A3" s="89" t="s">
        <v>114</v>
      </c>
      <c r="B3" s="91">
        <v>340602.18</v>
      </c>
      <c r="C3" s="91">
        <v>59835.06</v>
      </c>
      <c r="D3" s="91">
        <v>146670.59</v>
      </c>
      <c r="E3" s="92">
        <f t="shared" ref="E3:E20" si="0">B3+C3+D3</f>
        <v>547107.82999999996</v>
      </c>
      <c r="F3" s="99">
        <f>E3*1.19</f>
        <v>651058.3176999999</v>
      </c>
    </row>
    <row r="4" spans="1:6" ht="15.75" x14ac:dyDescent="0.25">
      <c r="A4" s="89" t="s">
        <v>115</v>
      </c>
      <c r="B4" s="91">
        <v>1575135.24</v>
      </c>
      <c r="C4" s="91">
        <v>343744.24</v>
      </c>
      <c r="D4" s="91">
        <v>840585.03</v>
      </c>
      <c r="E4" s="92">
        <f t="shared" si="0"/>
        <v>2759464.51</v>
      </c>
      <c r="F4" s="99">
        <f>E4*1.19</f>
        <v>3283762.7668999997</v>
      </c>
    </row>
    <row r="5" spans="1:6" s="87" customFormat="1" ht="15.75" x14ac:dyDescent="0.25">
      <c r="A5" s="88" t="s">
        <v>61</v>
      </c>
      <c r="B5" s="94">
        <f>SUM(B6:B20)</f>
        <v>1677694.85</v>
      </c>
      <c r="C5" s="94">
        <f>SUM(C6:C20)</f>
        <v>381947.8600000001</v>
      </c>
      <c r="D5" s="94">
        <f>SUM(D6:D20)</f>
        <v>863266.69</v>
      </c>
      <c r="E5" s="94">
        <f t="shared" si="0"/>
        <v>2922909.4000000004</v>
      </c>
      <c r="F5" s="98"/>
    </row>
    <row r="6" spans="1:6" ht="15.75" x14ac:dyDescent="0.25">
      <c r="A6" s="89" t="s">
        <v>116</v>
      </c>
      <c r="B6" s="91">
        <v>132658.88</v>
      </c>
      <c r="C6" s="91">
        <v>37113.699999999997</v>
      </c>
      <c r="D6" s="91">
        <v>76786.720000000001</v>
      </c>
      <c r="E6" s="92">
        <f t="shared" si="0"/>
        <v>246559.30000000002</v>
      </c>
      <c r="F6" s="99">
        <f>E6*1.19</f>
        <v>293405.56699999998</v>
      </c>
    </row>
    <row r="7" spans="1:6" ht="15.75" x14ac:dyDescent="0.25">
      <c r="A7" s="89" t="s">
        <v>117</v>
      </c>
      <c r="B7" s="91">
        <v>398533.47</v>
      </c>
      <c r="C7" s="91">
        <v>110006.22</v>
      </c>
      <c r="D7" s="91">
        <v>227308.77</v>
      </c>
      <c r="E7" s="92">
        <f t="shared" si="0"/>
        <v>735848.46</v>
      </c>
      <c r="F7" s="99">
        <f>E7*1.19</f>
        <v>875659.66739999992</v>
      </c>
    </row>
    <row r="8" spans="1:6" ht="15.75" x14ac:dyDescent="0.25">
      <c r="A8" s="89" t="s">
        <v>118</v>
      </c>
      <c r="B8" s="91">
        <v>19477.53</v>
      </c>
      <c r="C8" s="91">
        <v>8262.1299999999992</v>
      </c>
      <c r="D8" s="91">
        <v>11467.66</v>
      </c>
      <c r="E8" s="92">
        <f t="shared" si="0"/>
        <v>39207.319999999992</v>
      </c>
      <c r="F8" s="99"/>
    </row>
    <row r="9" spans="1:6" ht="15.75" x14ac:dyDescent="0.25">
      <c r="A9" s="89" t="s">
        <v>119</v>
      </c>
      <c r="B9" s="91">
        <v>16722.810000000001</v>
      </c>
      <c r="C9" s="91">
        <v>3890.41</v>
      </c>
      <c r="D9" s="91">
        <v>13661.14</v>
      </c>
      <c r="E9" s="92">
        <f t="shared" si="0"/>
        <v>34274.36</v>
      </c>
      <c r="F9" s="99"/>
    </row>
    <row r="10" spans="1:6" ht="15.75" x14ac:dyDescent="0.25">
      <c r="A10" s="89" t="s">
        <v>130</v>
      </c>
      <c r="B10" s="91">
        <v>36595.14</v>
      </c>
      <c r="C10" s="91">
        <v>0</v>
      </c>
      <c r="D10" s="91">
        <v>9739.27</v>
      </c>
      <c r="E10" s="92">
        <f t="shared" si="0"/>
        <v>46334.41</v>
      </c>
      <c r="F10" s="99"/>
    </row>
    <row r="11" spans="1:6" ht="15.75" x14ac:dyDescent="0.25">
      <c r="A11" s="89" t="s">
        <v>134</v>
      </c>
      <c r="B11" s="91">
        <v>0</v>
      </c>
      <c r="C11" s="91">
        <v>0</v>
      </c>
      <c r="D11" s="91">
        <v>173138.23</v>
      </c>
      <c r="E11" s="92">
        <f t="shared" si="0"/>
        <v>173138.23</v>
      </c>
      <c r="F11" s="99">
        <f>E11*1.19</f>
        <v>206034.49369999999</v>
      </c>
    </row>
    <row r="12" spans="1:6" ht="15.75" x14ac:dyDescent="0.25">
      <c r="A12" s="89" t="s">
        <v>135</v>
      </c>
      <c r="B12" s="91">
        <v>0</v>
      </c>
      <c r="C12" s="91">
        <v>0</v>
      </c>
      <c r="D12" s="91">
        <v>17646.18</v>
      </c>
      <c r="E12" s="92">
        <f t="shared" si="0"/>
        <v>17646.18</v>
      </c>
      <c r="F12" s="99"/>
    </row>
    <row r="13" spans="1:6" ht="15.75" x14ac:dyDescent="0.25">
      <c r="A13" s="89" t="s">
        <v>133</v>
      </c>
      <c r="B13" s="91">
        <v>527349.39</v>
      </c>
      <c r="C13" s="91">
        <v>78735.539999999994</v>
      </c>
      <c r="D13" s="91">
        <v>128177.08</v>
      </c>
      <c r="E13" s="92">
        <f t="shared" si="0"/>
        <v>734262.01</v>
      </c>
      <c r="F13" s="99"/>
    </row>
    <row r="14" spans="1:6" ht="15.75" x14ac:dyDescent="0.25">
      <c r="A14" s="89" t="s">
        <v>131</v>
      </c>
      <c r="B14" s="91">
        <v>75596.960000000006</v>
      </c>
      <c r="C14" s="91">
        <v>66481.149999999994</v>
      </c>
      <c r="D14" s="91">
        <v>34021.96</v>
      </c>
      <c r="E14" s="92">
        <f t="shared" si="0"/>
        <v>176100.06999999998</v>
      </c>
      <c r="F14" s="99"/>
    </row>
    <row r="15" spans="1:6" ht="15.75" x14ac:dyDescent="0.25">
      <c r="A15" s="89" t="s">
        <v>132</v>
      </c>
      <c r="B15" s="91">
        <v>130781.03</v>
      </c>
      <c r="C15" s="91">
        <v>0</v>
      </c>
      <c r="D15" s="91">
        <v>0</v>
      </c>
      <c r="E15" s="92">
        <f t="shared" si="0"/>
        <v>130781.03</v>
      </c>
      <c r="F15" s="99"/>
    </row>
    <row r="16" spans="1:6" ht="15.75" x14ac:dyDescent="0.25">
      <c r="A16" s="89" t="s">
        <v>120</v>
      </c>
      <c r="B16" s="91">
        <v>11622.49</v>
      </c>
      <c r="C16" s="91">
        <v>2390.96</v>
      </c>
      <c r="D16" s="91">
        <v>7460.07</v>
      </c>
      <c r="E16" s="92">
        <f t="shared" si="0"/>
        <v>21473.52</v>
      </c>
      <c r="F16" s="99"/>
    </row>
    <row r="17" spans="1:6" ht="15.75" x14ac:dyDescent="0.25">
      <c r="A17" s="89" t="s">
        <v>121</v>
      </c>
      <c r="B17" s="91">
        <v>31843.119999999999</v>
      </c>
      <c r="C17" s="91">
        <v>7960.78</v>
      </c>
      <c r="D17" s="91">
        <v>16017.93</v>
      </c>
      <c r="E17" s="92">
        <f t="shared" si="0"/>
        <v>55821.83</v>
      </c>
      <c r="F17" s="99"/>
    </row>
    <row r="18" spans="1:6" ht="15.75" x14ac:dyDescent="0.25">
      <c r="A18" s="89" t="s">
        <v>122</v>
      </c>
      <c r="B18" s="91">
        <v>123190.94</v>
      </c>
      <c r="C18" s="91">
        <v>25077.8</v>
      </c>
      <c r="D18" s="91">
        <v>62045.07</v>
      </c>
      <c r="E18" s="92">
        <f t="shared" si="0"/>
        <v>210313.81</v>
      </c>
      <c r="F18" s="99"/>
    </row>
    <row r="19" spans="1:6" ht="15.75" x14ac:dyDescent="0.25">
      <c r="A19" s="89" t="s">
        <v>123</v>
      </c>
      <c r="B19" s="91">
        <v>11911.22</v>
      </c>
      <c r="C19" s="91">
        <v>3387.77</v>
      </c>
      <c r="D19" s="91">
        <v>6941.02</v>
      </c>
      <c r="E19" s="92">
        <f t="shared" si="0"/>
        <v>22240.010000000002</v>
      </c>
      <c r="F19" s="99"/>
    </row>
    <row r="20" spans="1:6" ht="15.75" x14ac:dyDescent="0.25">
      <c r="A20" s="89" t="s">
        <v>124</v>
      </c>
      <c r="B20" s="91">
        <v>161411.87</v>
      </c>
      <c r="C20" s="91">
        <v>38641.4</v>
      </c>
      <c r="D20" s="91">
        <v>78855.59</v>
      </c>
      <c r="E20" s="92">
        <f t="shared" si="0"/>
        <v>278908.86</v>
      </c>
      <c r="F20" s="99"/>
    </row>
    <row r="23" spans="1:6" x14ac:dyDescent="0.25">
      <c r="B23" s="100">
        <v>141.35</v>
      </c>
      <c r="C23" s="100">
        <v>15.44</v>
      </c>
      <c r="D23" s="100">
        <v>37.51</v>
      </c>
      <c r="E23" s="101">
        <f>B23+C23+D23</f>
        <v>194.29999999999998</v>
      </c>
    </row>
    <row r="24" spans="1:6" x14ac:dyDescent="0.25">
      <c r="B24" s="100">
        <v>3081</v>
      </c>
      <c r="C24" s="100">
        <v>681</v>
      </c>
      <c r="D24" s="100">
        <v>1655</v>
      </c>
      <c r="E24" s="101">
        <f>B24+C24+D24</f>
        <v>5417</v>
      </c>
    </row>
    <row r="26" spans="1:6" x14ac:dyDescent="0.25">
      <c r="B26">
        <v>2054</v>
      </c>
      <c r="C26">
        <v>454</v>
      </c>
      <c r="D26" s="93">
        <v>1103</v>
      </c>
      <c r="E26" s="93">
        <f>B26+C26+D26</f>
        <v>3611</v>
      </c>
    </row>
    <row r="27" spans="1:6" x14ac:dyDescent="0.25">
      <c r="B27">
        <v>8841</v>
      </c>
      <c r="C27">
        <v>1850</v>
      </c>
      <c r="D27" s="93">
        <v>4634</v>
      </c>
      <c r="E27" s="93">
        <f>B27+C27+D27</f>
        <v>15325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</vt:lpstr>
      <vt:lpstr>Sheet1</vt:lpstr>
      <vt:lpstr>DG!Print_Area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 Giurgiu</cp:lastModifiedBy>
  <cp:lastPrinted>2021-10-18T10:45:42Z</cp:lastPrinted>
  <dcterms:created xsi:type="dcterms:W3CDTF">2021-09-27T09:19:26Z</dcterms:created>
  <dcterms:modified xsi:type="dcterms:W3CDTF">2021-11-09T12:23:29Z</dcterms:modified>
</cp:coreProperties>
</file>