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L.H\Desktop\2022.02.10_hcl 32_42\hcl 37\"/>
    </mc:Choice>
  </mc:AlternateContent>
  <xr:revisionPtr revIDLastSave="0" documentId="13_ncr:1_{AC6D6EE2-6A33-43DE-8094-5E73F0B4A127}" xr6:coauthVersionLast="47" xr6:coauthVersionMax="47" xr10:uidLastSave="{00000000-0000-0000-0000-000000000000}"/>
  <bookViews>
    <workbookView xWindow="4920" yWindow="4305" windowWidth="21600" windowHeight="11295" xr2:uid="{00000000-000D-0000-FFFF-FFFF00000000}"/>
  </bookViews>
  <sheets>
    <sheet name="Reabilitare apa" sheetId="1" r:id="rId1"/>
  </sheets>
  <definedNames>
    <definedName name="_xlnm.Print_Area" localSheetId="0">'Reabilitare apa'!$A$5:$H$90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8" i="1" l="1"/>
  <c r="C87" i="1"/>
  <c r="D86" i="1"/>
  <c r="C86" i="1"/>
  <c r="D85" i="1"/>
  <c r="C85" i="1"/>
  <c r="C76" i="1"/>
  <c r="C75" i="1"/>
  <c r="C74" i="1"/>
  <c r="D73" i="1"/>
  <c r="E73" i="1" s="1"/>
  <c r="E72" i="1"/>
  <c r="D72" i="1"/>
  <c r="C70" i="1"/>
  <c r="D69" i="1"/>
  <c r="E69" i="1" s="1"/>
  <c r="D68" i="1"/>
  <c r="E68" i="1" s="1"/>
  <c r="D67" i="1"/>
  <c r="E67" i="1" s="1"/>
  <c r="D66" i="1"/>
  <c r="E66" i="1" s="1"/>
  <c r="D65" i="1"/>
  <c r="E65" i="1" s="1"/>
  <c r="D64" i="1"/>
  <c r="E64" i="1" s="1"/>
  <c r="D63" i="1"/>
  <c r="C62" i="1"/>
  <c r="D61" i="1"/>
  <c r="E61" i="1" s="1"/>
  <c r="D60" i="1"/>
  <c r="C59" i="1"/>
  <c r="C57" i="1"/>
  <c r="D56" i="1"/>
  <c r="A56" i="1"/>
  <c r="D55" i="1"/>
  <c r="E55" i="1" s="1"/>
  <c r="A55" i="1"/>
  <c r="C54" i="1"/>
  <c r="D53" i="1"/>
  <c r="E53" i="1" s="1"/>
  <c r="A53" i="1"/>
  <c r="D52" i="1"/>
  <c r="E52" i="1" s="1"/>
  <c r="A52" i="1"/>
  <c r="C51" i="1"/>
  <c r="D50" i="1"/>
  <c r="E50" i="1" s="1"/>
  <c r="A50" i="1"/>
  <c r="D49" i="1"/>
  <c r="E49" i="1" s="1"/>
  <c r="A49" i="1"/>
  <c r="C48" i="1"/>
  <c r="D47" i="1"/>
  <c r="E47" i="1" s="1"/>
  <c r="A47" i="1"/>
  <c r="D46" i="1"/>
  <c r="E46" i="1" s="1"/>
  <c r="A46" i="1"/>
  <c r="C45" i="1"/>
  <c r="D44" i="1"/>
  <c r="A44" i="1"/>
  <c r="D43" i="1"/>
  <c r="E43" i="1" s="1"/>
  <c r="A43" i="1"/>
  <c r="C42" i="1"/>
  <c r="D41" i="1"/>
  <c r="E41" i="1" s="1"/>
  <c r="A41" i="1"/>
  <c r="D40" i="1"/>
  <c r="A40" i="1"/>
  <c r="C39" i="1"/>
  <c r="C37" i="1"/>
  <c r="D36" i="1"/>
  <c r="E36" i="1" s="1"/>
  <c r="D35" i="1"/>
  <c r="E35" i="1" s="1"/>
  <c r="D34" i="1"/>
  <c r="E34" i="1" s="1"/>
  <c r="D33" i="1"/>
  <c r="E33" i="1" s="1"/>
  <c r="D32" i="1"/>
  <c r="E32" i="1" s="1"/>
  <c r="D31" i="1"/>
  <c r="E31" i="1" s="1"/>
  <c r="D30" i="1"/>
  <c r="E30" i="1" s="1"/>
  <c r="D29" i="1"/>
  <c r="E29" i="1" s="1"/>
  <c r="D28" i="1"/>
  <c r="C27" i="1"/>
  <c r="D26" i="1"/>
  <c r="E26" i="1" s="1"/>
  <c r="D25" i="1"/>
  <c r="E25" i="1" s="1"/>
  <c r="D24" i="1"/>
  <c r="E24" i="1" s="1"/>
  <c r="D23" i="1"/>
  <c r="C21" i="1"/>
  <c r="D20" i="1"/>
  <c r="D21" i="1" s="1"/>
  <c r="C18" i="1"/>
  <c r="D17" i="1"/>
  <c r="E17" i="1" s="1"/>
  <c r="D16" i="1"/>
  <c r="E16" i="1" s="1"/>
  <c r="D15" i="1"/>
  <c r="D14" i="1"/>
  <c r="D48" i="1" l="1"/>
  <c r="E45" i="1"/>
  <c r="D57" i="1"/>
  <c r="D59" i="1"/>
  <c r="E48" i="1"/>
  <c r="D76" i="1"/>
  <c r="D62" i="1"/>
  <c r="D37" i="1"/>
  <c r="E51" i="1"/>
  <c r="D27" i="1"/>
  <c r="D70" i="1"/>
  <c r="D42" i="1"/>
  <c r="D18" i="1"/>
  <c r="D54" i="1"/>
  <c r="D74" i="1"/>
  <c r="E15" i="1"/>
  <c r="E74" i="1"/>
  <c r="E20" i="1"/>
  <c r="E21" i="1" s="1"/>
  <c r="E28" i="1"/>
  <c r="E27" i="1" s="1"/>
  <c r="E63" i="1"/>
  <c r="E62" i="1" s="1"/>
  <c r="D75" i="1"/>
  <c r="E14" i="1"/>
  <c r="E23" i="1"/>
  <c r="D39" i="1"/>
  <c r="E40" i="1"/>
  <c r="E44" i="1"/>
  <c r="E42" i="1" s="1"/>
  <c r="D51" i="1"/>
  <c r="E56" i="1"/>
  <c r="E54" i="1" s="1"/>
  <c r="E60" i="1"/>
  <c r="D45" i="1"/>
  <c r="C82" i="1" l="1"/>
  <c r="E18" i="1"/>
  <c r="E75" i="1"/>
  <c r="E70" i="1"/>
  <c r="E59" i="1"/>
  <c r="E39" i="1"/>
  <c r="E57" i="1"/>
  <c r="C81" i="1"/>
  <c r="E76" i="1"/>
  <c r="E37" i="1"/>
  <c r="C80" i="1" l="1"/>
</calcChain>
</file>

<file path=xl/sharedStrings.xml><?xml version="1.0" encoding="utf-8"?>
<sst xmlns="http://schemas.openxmlformats.org/spreadsheetml/2006/main" count="255" uniqueCount="122">
  <si>
    <t>DEVIZ  GENERAL 
al obiectivului de investiţie : "Reabilitare conductă de aducțiune apă"</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</si>
  <si>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</si>
  <si>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</si>
  <si>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</si>
  <si>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</si>
  <si>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</si>
  <si>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</si>
  <si>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</si>
  <si>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</si>
  <si>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</si>
  <si>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</si>
  <si>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</si>
  <si>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</si>
  <si>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</si>
  <si>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</si>
  <si>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</si>
  <si>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</si>
  <si>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</si>
  <si>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</si>
  <si>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</si>
  <si>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</si>
  <si>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</si>
  <si>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</si>
  <si>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</si>
  <si>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</si>
  <si>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</si>
  <si>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</si>
  <si>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</si>
  <si>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</si>
  <si>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</si>
  <si>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</si>
  <si>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</si>
  <si>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</si>
  <si>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</si>
  <si>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</si>
  <si>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</si>
  <si>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</si>
  <si>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</si>
  <si>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</si>
  <si>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</si>
  <si>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</si>
  <si>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</si>
  <si>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</si>
  <si>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</si>
  <si>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</si>
  <si>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</si>
  <si>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</si>
  <si>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</si>
  <si>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</si>
  <si>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</si>
  <si>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</si>
  <si>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</si>
  <si>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</si>
  <si>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</si>
  <si>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</si>
  <si>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</si>
  <si>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</si>
  <si>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</si>
  <si>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</si>
  <si>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</si>
  <si>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</si>
  <si>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</si>
  <si>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</si>
  <si>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</si>
  <si>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</si>
  <si>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</si>
  <si>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</si>
  <si>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</si>
  <si>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</si>
  <si>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</si>
  <si>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</si>
  <si>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</si>
  <si>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</si>
  <si>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</si>
  <si>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</si>
  <si>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</si>
  <si>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</si>
  <si>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</si>
  <si>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</si>
  <si>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</si>
  <si>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</si>
  <si>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</si>
  <si>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</si>
  <si>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</si>
  <si>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</si>
  <si>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</si>
  <si>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</si>
  <si>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</si>
  <si>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</si>
  <si>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</si>
  <si>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</si>
  <si>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</si>
  <si>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</si>
  <si>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</si>
  <si>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</si>
  <si>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</si>
  <si>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</si>
  <si>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</si>
  <si>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</si>
  <si>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</si>
  <si>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</si>
  <si>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</si>
  <si>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</si>
  <si>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</si>
  <si>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</si>
  <si>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</si>
  <si>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</si>
  <si>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</si>
  <si>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</si>
  <si>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</si>
  <si>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</si>
  <si>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</si>
  <si>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</si>
  <si>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</si>
  <si>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</si>
  <si>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</si>
  <si>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Beneficiar:</t>
  </si>
  <si>
    <t>Proiectant:</t>
  </si>
  <si>
    <t>Anexa nr. 2</t>
  </si>
  <si>
    <t>Valoarea de referință pentru determinarea încadrării în standardul de cost (locuitori beneficiari/locuitori echivalenți beneficiari/km)</t>
  </si>
  <si>
    <t>1250 euro/locuitor</t>
  </si>
  <si>
    <t>Anexa nr. 2 la HCL nr. 37/10.02.2022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</si>
</sst>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4" fontId="1" fillId="0" borderId="0" xfId="0" applyNumberFormat="1"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39" fontId="14" fillId="0" borderId="0" xfId="0" applyNumberFormat="1" applyFont="1" applyAlignment="1">
      <alignment horizontal="center" vertical="center" wrapText="1"/>
    </xf>
    <xf numFmtId="39" fontId="14" fillId="0" borderId="0" xfId="0" applyNumberFormat="1" applyFont="1" applyAlignment="1">
      <alignment horizontal="center" vertical="center"/>
    </xf>
    <xf numFmtId="39" fontId="1" fillId="0" borderId="0" xfId="0" applyNumberFormat="1" applyFont="1" applyAlignment="1">
      <alignment horizontal="center" vertical="center"/>
    </xf>
    <xf numFmtId="39" fontId="1" fillId="0" borderId="0" xfId="0" applyNumberFormat="1" applyFont="1" applyAlignment="1">
      <alignment horizontal="center"/>
    </xf>
    <xf numFmtId="0" fontId="14" fillId="3" borderId="6" xfId="0" applyFont="1" applyFill="1" applyBorder="1" applyAlignment="1">
      <alignment horizontal="center" vertical="center" wrapText="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6"/>
  <sheetViews>
    <sheetView tabSelected="1" zoomScale="110" zoomScaleNormal="110" workbookViewId="0">
      <selection activeCell="B1" sqref="B1:D3"/>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5"/>
      <c r="B1" s="113" t="s">
        <v>121</v>
      </c>
      <c r="C1" s="113"/>
      <c r="D1" s="113"/>
      <c r="E1" s="106"/>
    </row>
    <row r="2" spans="1:36" ht="15.75" x14ac:dyDescent="0.25">
      <c r="A2" s="105"/>
      <c r="B2" s="113"/>
      <c r="C2" s="113"/>
      <c r="D2" s="113"/>
      <c r="E2" s="106"/>
    </row>
    <row r="3" spans="1:36" ht="15.75" x14ac:dyDescent="0.25">
      <c r="A3" s="105"/>
      <c r="B3" s="113"/>
      <c r="C3" s="113"/>
      <c r="D3" s="113"/>
      <c r="E3" s="106"/>
    </row>
    <row r="4" spans="1:36" ht="15.75" x14ac:dyDescent="0.25">
      <c r="A4" s="105"/>
      <c r="B4" s="107"/>
      <c r="C4" s="107"/>
      <c r="D4" s="107"/>
      <c r="E4" s="106"/>
    </row>
    <row r="5" spans="1:36" x14ac:dyDescent="0.2">
      <c r="E5" s="2" t="s">
        <v>118</v>
      </c>
    </row>
    <row r="6" spans="1:36" ht="36" customHeight="1" x14ac:dyDescent="0.2">
      <c r="A6" s="114" t="s">
        <v>0</v>
      </c>
      <c r="B6" s="115"/>
      <c r="C6" s="115"/>
      <c r="D6" s="115"/>
      <c r="E6" s="115"/>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6" t="s">
        <v>1</v>
      </c>
      <c r="B9" s="118" t="s">
        <v>2</v>
      </c>
      <c r="C9" s="118" t="s">
        <v>3</v>
      </c>
      <c r="D9" s="118"/>
      <c r="E9" s="120"/>
      <c r="F9" s="121" t="s">
        <v>4</v>
      </c>
      <c r="G9" s="125" t="s">
        <v>5</v>
      </c>
      <c r="H9" s="125" t="s">
        <v>6</v>
      </c>
    </row>
    <row r="10" spans="1:36" ht="25.5" x14ac:dyDescent="0.2">
      <c r="A10" s="117"/>
      <c r="B10" s="119"/>
      <c r="C10" s="13" t="s">
        <v>7</v>
      </c>
      <c r="D10" s="14" t="s">
        <v>8</v>
      </c>
      <c r="E10" s="15" t="s">
        <v>9</v>
      </c>
      <c r="F10" s="121"/>
      <c r="G10" s="125"/>
      <c r="H10" s="125"/>
    </row>
    <row r="11" spans="1:36" x14ac:dyDescent="0.2">
      <c r="A11" s="117"/>
      <c r="B11" s="119"/>
      <c r="C11" s="16" t="s">
        <v>10</v>
      </c>
      <c r="D11" s="17" t="s">
        <v>10</v>
      </c>
      <c r="E11" s="18" t="s">
        <v>10</v>
      </c>
      <c r="F11" s="121"/>
      <c r="G11" s="125"/>
      <c r="H11" s="125"/>
    </row>
    <row r="12" spans="1:36" ht="15" customHeight="1" thickBot="1" x14ac:dyDescent="0.25">
      <c r="A12" s="19">
        <v>1</v>
      </c>
      <c r="B12" s="20">
        <v>2</v>
      </c>
      <c r="C12" s="20">
        <v>3</v>
      </c>
      <c r="D12" s="21">
        <v>4</v>
      </c>
      <c r="E12" s="22">
        <v>5</v>
      </c>
    </row>
    <row r="13" spans="1:36" ht="28.5" customHeight="1" thickBot="1" x14ac:dyDescent="0.25">
      <c r="A13" s="122" t="s">
        <v>11</v>
      </c>
      <c r="B13" s="123"/>
      <c r="C13" s="123"/>
      <c r="D13" s="123"/>
      <c r="E13" s="124"/>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22500</v>
      </c>
      <c r="D15" s="32">
        <f>ROUND(0.19*C15,2)</f>
        <v>4275</v>
      </c>
      <c r="E15" s="33">
        <f>D15+C15</f>
        <v>26775</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4500</v>
      </c>
      <c r="D17" s="32">
        <f>ROUND(0.19*C17,2)</f>
        <v>855</v>
      </c>
      <c r="E17" s="33">
        <f>D17+C17</f>
        <v>5355</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27000</v>
      </c>
      <c r="D18" s="40">
        <f>SUMIFS(D14:D17,$F$14:$F$17,"&lt;&gt;0")</f>
        <v>5130</v>
      </c>
      <c r="E18" s="40">
        <f>SUMIFS(E14:E17,$F$14:$F$17,"&lt;&gt;0")</f>
        <v>32130</v>
      </c>
      <c r="F18" s="28"/>
    </row>
    <row r="19" spans="1:36" ht="34.5" customHeight="1" x14ac:dyDescent="0.2">
      <c r="A19" s="122" t="s">
        <v>25</v>
      </c>
      <c r="B19" s="123"/>
      <c r="C19" s="123"/>
      <c r="D19" s="123"/>
      <c r="E19" s="124"/>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22" t="s">
        <v>28</v>
      </c>
      <c r="B22" s="123"/>
      <c r="C22" s="123"/>
      <c r="D22" s="123"/>
      <c r="E22" s="124"/>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5600</v>
      </c>
      <c r="D24" s="47">
        <f t="shared" si="0"/>
        <v>1064</v>
      </c>
      <c r="E24" s="48">
        <f t="shared" si="1"/>
        <v>6664</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80400</v>
      </c>
      <c r="D27" s="47">
        <f>SUM(D28:D33)</f>
        <v>15276</v>
      </c>
      <c r="E27" s="48">
        <f>SUM(E28:E33)</f>
        <v>95676</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29500</v>
      </c>
      <c r="D30" s="53">
        <f t="shared" si="0"/>
        <v>5605</v>
      </c>
      <c r="E30" s="54">
        <f t="shared" si="1"/>
        <v>35105</v>
      </c>
      <c r="F30" s="28" t="s">
        <v>14</v>
      </c>
      <c r="G30" s="4" t="s">
        <v>19</v>
      </c>
      <c r="H30" s="4" t="s">
        <v>15</v>
      </c>
    </row>
    <row r="31" spans="1:36" ht="24" x14ac:dyDescent="0.2">
      <c r="A31" s="50" t="s">
        <v>45</v>
      </c>
      <c r="B31" s="55" t="s">
        <v>46</v>
      </c>
      <c r="C31" s="52">
        <v>5500</v>
      </c>
      <c r="D31" s="56">
        <f t="shared" si="0"/>
        <v>1045</v>
      </c>
      <c r="E31" s="57">
        <f t="shared" si="1"/>
        <v>6545</v>
      </c>
      <c r="F31" s="28" t="s">
        <v>18</v>
      </c>
      <c r="G31" s="4" t="s">
        <v>19</v>
      </c>
      <c r="H31" s="4" t="s">
        <v>15</v>
      </c>
    </row>
    <row r="32" spans="1:36" ht="24" x14ac:dyDescent="0.2">
      <c r="A32" s="50" t="s">
        <v>47</v>
      </c>
      <c r="B32" s="55" t="s">
        <v>48</v>
      </c>
      <c r="C32" s="52">
        <v>4200</v>
      </c>
      <c r="D32" s="56">
        <f t="shared" si="0"/>
        <v>798</v>
      </c>
      <c r="E32" s="57">
        <f t="shared" si="1"/>
        <v>4998</v>
      </c>
      <c r="F32" s="28" t="s">
        <v>18</v>
      </c>
      <c r="G32" s="4" t="s">
        <v>19</v>
      </c>
      <c r="H32" s="4" t="s">
        <v>15</v>
      </c>
    </row>
    <row r="33" spans="1:8" x14ac:dyDescent="0.2">
      <c r="A33" s="50" t="s">
        <v>49</v>
      </c>
      <c r="B33" s="55" t="s">
        <v>50</v>
      </c>
      <c r="C33" s="52">
        <v>41200</v>
      </c>
      <c r="D33" s="56">
        <f t="shared" si="0"/>
        <v>7828</v>
      </c>
      <c r="E33" s="57">
        <f t="shared" si="1"/>
        <v>49028</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28500</v>
      </c>
      <c r="D36" s="63">
        <f t="shared" si="0"/>
        <v>5415</v>
      </c>
      <c r="E36" s="64">
        <f t="shared" si="1"/>
        <v>33915</v>
      </c>
      <c r="F36" s="58" t="s">
        <v>14</v>
      </c>
      <c r="G36" s="4" t="s">
        <v>19</v>
      </c>
      <c r="H36" s="4" t="s">
        <v>15</v>
      </c>
    </row>
    <row r="37" spans="1:8" ht="16.5" customHeight="1" thickBot="1" x14ac:dyDescent="0.25">
      <c r="A37" s="38"/>
      <c r="B37" s="39" t="s">
        <v>57</v>
      </c>
      <c r="C37" s="65">
        <f>SUMIFS(C23:C36,$F$23:$F$36,"&lt;&gt;")</f>
        <v>114500</v>
      </c>
      <c r="D37" s="65">
        <f>SUMIFS(D23:D36,$F$23:$F$36,"&lt;&gt;")</f>
        <v>21755</v>
      </c>
      <c r="E37" s="66">
        <f>SUMIFS(E23:E36,$F$23:$F$36,"&lt;&gt;")</f>
        <v>136255</v>
      </c>
      <c r="F37" s="28"/>
    </row>
    <row r="38" spans="1:8" ht="26.25" customHeight="1" x14ac:dyDescent="0.2">
      <c r="A38" s="126" t="s">
        <v>58</v>
      </c>
      <c r="B38" s="127"/>
      <c r="C38" s="127"/>
      <c r="D38" s="127"/>
      <c r="E38" s="128"/>
      <c r="F38" s="28"/>
    </row>
    <row r="39" spans="1:8" x14ac:dyDescent="0.2">
      <c r="A39" s="29" t="s">
        <v>59</v>
      </c>
      <c r="B39" s="35" t="s">
        <v>60</v>
      </c>
      <c r="C39" s="47">
        <f>C40+C41</f>
        <v>11165700</v>
      </c>
      <c r="D39" s="47">
        <f>D40+D41</f>
        <v>2121483</v>
      </c>
      <c r="E39" s="48">
        <f>E40+E41</f>
        <v>13287183</v>
      </c>
      <c r="F39" s="28"/>
    </row>
    <row r="40" spans="1:8" x14ac:dyDescent="0.2">
      <c r="A40" s="67" t="str">
        <f>A39&amp;".1"</f>
        <v>4.1.1</v>
      </c>
      <c r="B40" s="68" t="s">
        <v>61</v>
      </c>
      <c r="C40" s="52">
        <v>11165700</v>
      </c>
      <c r="D40" s="53">
        <f>ROUND(0.19*C40,2)</f>
        <v>2121483</v>
      </c>
      <c r="E40" s="54">
        <f>D40+C40</f>
        <v>13287183</v>
      </c>
      <c r="F40" s="28" t="s">
        <v>18</v>
      </c>
      <c r="G40" s="4" t="s">
        <v>19</v>
      </c>
      <c r="H40" s="4" t="s">
        <v>19</v>
      </c>
    </row>
    <row r="41" spans="1:8" x14ac:dyDescent="0.2">
      <c r="A41" s="67" t="str">
        <f>A39&amp;".2"</f>
        <v>4.1.2</v>
      </c>
      <c r="B41" s="69" t="s">
        <v>62</v>
      </c>
      <c r="C41" s="52"/>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11165700</v>
      </c>
      <c r="D57" s="65">
        <f>SUMIFS(D39:D56,$F$39:$F$56,"&lt;&gt;")</f>
        <v>2121483</v>
      </c>
      <c r="E57" s="66">
        <f>SUMIFS(E39:E56,$F$39:$F$56,"&lt;&gt;")</f>
        <v>13287183</v>
      </c>
      <c r="F57" s="28"/>
      <c r="H57" s="4"/>
    </row>
    <row r="58" spans="1:8" ht="25.5" customHeight="1" x14ac:dyDescent="0.2">
      <c r="A58" s="122" t="s">
        <v>74</v>
      </c>
      <c r="B58" s="123"/>
      <c r="C58" s="123"/>
      <c r="D58" s="123"/>
      <c r="E58" s="124"/>
      <c r="F58" s="28"/>
      <c r="H58" s="4"/>
    </row>
    <row r="59" spans="1:8" ht="15" customHeight="1" x14ac:dyDescent="0.2">
      <c r="A59" s="29" t="s">
        <v>75</v>
      </c>
      <c r="B59" s="30" t="s">
        <v>76</v>
      </c>
      <c r="C59" s="47">
        <f>C60+C61</f>
        <v>61000</v>
      </c>
      <c r="D59" s="47">
        <f>D60+D61</f>
        <v>11590</v>
      </c>
      <c r="E59" s="48">
        <f>E60+E61</f>
        <v>72590</v>
      </c>
      <c r="F59" s="28"/>
      <c r="H59" s="4"/>
    </row>
    <row r="60" spans="1:8" ht="25.5" x14ac:dyDescent="0.2">
      <c r="A60" s="70" t="s">
        <v>77</v>
      </c>
      <c r="B60" s="68" t="s">
        <v>78</v>
      </c>
      <c r="C60" s="52">
        <v>58500</v>
      </c>
      <c r="D60" s="47">
        <f>ROUND(0.19*C60,2)</f>
        <v>11115</v>
      </c>
      <c r="E60" s="48">
        <f>D60+C60</f>
        <v>69615</v>
      </c>
      <c r="F60" s="28" t="s">
        <v>18</v>
      </c>
      <c r="G60" s="4" t="s">
        <v>19</v>
      </c>
      <c r="H60" s="4" t="s">
        <v>19</v>
      </c>
    </row>
    <row r="61" spans="1:8" ht="15.75" customHeight="1" x14ac:dyDescent="0.2">
      <c r="A61" s="70" t="s">
        <v>79</v>
      </c>
      <c r="B61" s="69" t="s">
        <v>80</v>
      </c>
      <c r="C61" s="52">
        <v>2500</v>
      </c>
      <c r="D61" s="47">
        <f>ROUND(0.19*C61,2)</f>
        <v>475</v>
      </c>
      <c r="E61" s="48">
        <f>D61+C61</f>
        <v>2975</v>
      </c>
      <c r="F61" s="28" t="s">
        <v>14</v>
      </c>
      <c r="G61" s="4" t="s">
        <v>19</v>
      </c>
      <c r="H61" s="4" t="s">
        <v>15</v>
      </c>
    </row>
    <row r="62" spans="1:8" ht="26.25" customHeight="1" x14ac:dyDescent="0.2">
      <c r="A62" s="29" t="s">
        <v>81</v>
      </c>
      <c r="B62" s="35" t="s">
        <v>82</v>
      </c>
      <c r="C62" s="47">
        <f>SUM(C63:C67)</f>
        <v>128669.7</v>
      </c>
      <c r="D62" s="47">
        <f>SUM(D63:D67)</f>
        <v>24447.25</v>
      </c>
      <c r="E62" s="48">
        <f>SUM(E63:E67)</f>
        <v>153116.95000000001</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55828.5</v>
      </c>
      <c r="D64" s="47">
        <f t="shared" si="2"/>
        <v>10607.42</v>
      </c>
      <c r="E64" s="48">
        <f t="shared" si="3"/>
        <v>66435.92</v>
      </c>
      <c r="F64" s="28" t="s">
        <v>18</v>
      </c>
      <c r="G64" s="4" t="s">
        <v>19</v>
      </c>
      <c r="H64" s="4" t="s">
        <v>15</v>
      </c>
    </row>
    <row r="65" spans="1:8" ht="38.25" x14ac:dyDescent="0.2">
      <c r="A65" s="71" t="s">
        <v>87</v>
      </c>
      <c r="B65" s="72" t="s">
        <v>88</v>
      </c>
      <c r="C65" s="52">
        <v>11165.7</v>
      </c>
      <c r="D65" s="47">
        <f t="shared" si="2"/>
        <v>2121.48</v>
      </c>
      <c r="E65" s="48">
        <f t="shared" si="3"/>
        <v>13287.18</v>
      </c>
      <c r="F65" s="28" t="s">
        <v>18</v>
      </c>
      <c r="G65" s="4" t="s">
        <v>19</v>
      </c>
      <c r="H65" s="4" t="s">
        <v>15</v>
      </c>
    </row>
    <row r="66" spans="1:8" x14ac:dyDescent="0.2">
      <c r="A66" s="71" t="s">
        <v>89</v>
      </c>
      <c r="B66" s="72" t="s">
        <v>90</v>
      </c>
      <c r="C66" s="52">
        <v>55825.5</v>
      </c>
      <c r="D66" s="47">
        <f t="shared" si="2"/>
        <v>10606.85</v>
      </c>
      <c r="E66" s="48">
        <f t="shared" si="3"/>
        <v>66432.350000000006</v>
      </c>
      <c r="F66" s="28" t="s">
        <v>18</v>
      </c>
      <c r="G66" s="4" t="s">
        <v>19</v>
      </c>
      <c r="H66" s="4" t="s">
        <v>15</v>
      </c>
    </row>
    <row r="67" spans="1:8" ht="25.5" x14ac:dyDescent="0.2">
      <c r="A67" s="71" t="s">
        <v>91</v>
      </c>
      <c r="B67" s="72" t="s">
        <v>92</v>
      </c>
      <c r="C67" s="52">
        <v>5850</v>
      </c>
      <c r="D67" s="47">
        <f t="shared" si="2"/>
        <v>1111.5</v>
      </c>
      <c r="E67" s="48">
        <f t="shared" si="3"/>
        <v>6961.5</v>
      </c>
      <c r="F67" s="28" t="s">
        <v>14</v>
      </c>
      <c r="G67" s="4" t="s">
        <v>19</v>
      </c>
      <c r="H67" s="4" t="s">
        <v>15</v>
      </c>
    </row>
    <row r="68" spans="1:8" x14ac:dyDescent="0.2">
      <c r="A68" s="29" t="s">
        <v>93</v>
      </c>
      <c r="B68" s="35" t="s">
        <v>94</v>
      </c>
      <c r="C68" s="52">
        <v>558285</v>
      </c>
      <c r="D68" s="47">
        <f t="shared" si="2"/>
        <v>106074.15</v>
      </c>
      <c r="E68" s="48">
        <f t="shared" si="3"/>
        <v>664359.15</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747954.7</v>
      </c>
      <c r="D70" s="65">
        <f>SUMIFS(D59:D69,$F$59:$F$69,"&lt;&gt;")</f>
        <v>142111.4</v>
      </c>
      <c r="E70" s="66">
        <f>SUMIFS(E59:E69,$F$59:$F$69,"&lt;&gt;")</f>
        <v>890066.1</v>
      </c>
      <c r="F70" s="28"/>
      <c r="H70" s="4"/>
    </row>
    <row r="71" spans="1:8" ht="27" customHeight="1" x14ac:dyDescent="0.2">
      <c r="A71" s="122" t="s">
        <v>98</v>
      </c>
      <c r="B71" s="123"/>
      <c r="C71" s="123"/>
      <c r="D71" s="123"/>
      <c r="E71" s="124"/>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16500</v>
      </c>
      <c r="D73" s="47">
        <f>ROUND(0.19*C73,2)</f>
        <v>3135</v>
      </c>
      <c r="E73" s="48">
        <f>D73+C73</f>
        <v>19635</v>
      </c>
      <c r="F73" s="28" t="s">
        <v>18</v>
      </c>
      <c r="G73" s="4" t="s">
        <v>19</v>
      </c>
      <c r="H73" s="4" t="s">
        <v>19</v>
      </c>
    </row>
    <row r="74" spans="1:8" ht="13.15" customHeight="1" thickBot="1" x14ac:dyDescent="0.25">
      <c r="A74" s="41"/>
      <c r="B74" s="39" t="s">
        <v>103</v>
      </c>
      <c r="C74" s="65">
        <f>SUMIFS(C72:C73,$F$72:$F$73,"&lt;&gt;")</f>
        <v>16500</v>
      </c>
      <c r="D74" s="65">
        <f>SUMIFS(D72:D73,$F$72:$F$73,"&lt;&gt;")</f>
        <v>3135</v>
      </c>
      <c r="E74" s="66">
        <f>SUMIFS(E72:E73,$F$72:$F$73,"&lt;&gt;")</f>
        <v>19635</v>
      </c>
      <c r="F74" s="28"/>
    </row>
    <row r="75" spans="1:8" ht="21" customHeight="1" thickBot="1" x14ac:dyDescent="0.25">
      <c r="A75" s="73"/>
      <c r="B75" s="74" t="s">
        <v>104</v>
      </c>
      <c r="C75" s="75">
        <f>SUMIFS(C14:C74,$F$14:$F$74,"&lt;&gt;")</f>
        <v>12071654.699999999</v>
      </c>
      <c r="D75" s="75">
        <f>SUMIFS(D14:D74,$F$14:$F$74,"&lt;&gt;")</f>
        <v>2293614.4</v>
      </c>
      <c r="E75" s="76">
        <f>SUMIFS(E14:E74,$F$14:$F$74,"&lt;&gt;")</f>
        <v>14365269.1</v>
      </c>
      <c r="F75" s="28"/>
    </row>
    <row r="76" spans="1:8" ht="23.45" customHeight="1" thickBot="1" x14ac:dyDescent="0.25">
      <c r="A76" s="77"/>
      <c r="B76" s="78" t="s">
        <v>105</v>
      </c>
      <c r="C76" s="75">
        <f>SUMIFS(C14:C74,$H$14:$H$74,"da")</f>
        <v>11267700</v>
      </c>
      <c r="D76" s="75">
        <f>SUMIFS(D14:D74,$H$14:$H$74,"da")</f>
        <v>2140863</v>
      </c>
      <c r="E76" s="76">
        <f>SUMIFS(E14:E74,$H$14:$H$74,"da")</f>
        <v>13408563</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14365269.1</v>
      </c>
      <c r="D80" s="80"/>
      <c r="E80" s="80"/>
      <c r="F80" s="28"/>
    </row>
    <row r="81" spans="1:7" ht="21" customHeight="1" x14ac:dyDescent="0.2">
      <c r="A81" s="9"/>
      <c r="B81" s="83" t="s">
        <v>18</v>
      </c>
      <c r="C81" s="84">
        <f>SUMIFS(E14:E73,F14:F73,"=buget de stat")</f>
        <v>14279648.6</v>
      </c>
      <c r="D81" s="80"/>
      <c r="E81" s="80"/>
      <c r="F81" s="28"/>
    </row>
    <row r="82" spans="1:7" ht="21" customHeight="1" x14ac:dyDescent="0.2">
      <c r="A82" s="9"/>
      <c r="B82" s="83" t="s">
        <v>14</v>
      </c>
      <c r="C82" s="85">
        <f>SUMIFS(E14:E73,F14:F73,"=buget local")</f>
        <v>85620.5</v>
      </c>
      <c r="D82" s="80"/>
      <c r="E82" s="80"/>
      <c r="F82" s="28"/>
    </row>
    <row r="83" spans="1:7" x14ac:dyDescent="0.2">
      <c r="A83" s="9"/>
      <c r="B83" s="86"/>
      <c r="C83" s="86"/>
      <c r="D83" s="80"/>
      <c r="E83" s="80"/>
      <c r="F83" s="28"/>
    </row>
    <row r="84" spans="1:7" ht="31.5" x14ac:dyDescent="0.2">
      <c r="A84" s="9"/>
      <c r="B84" s="87" t="s">
        <v>107</v>
      </c>
      <c r="C84" s="88" t="s">
        <v>108</v>
      </c>
      <c r="D84" s="88" t="s">
        <v>109</v>
      </c>
      <c r="E84" s="89"/>
      <c r="F84" s="90"/>
    </row>
    <row r="85" spans="1:7" ht="15.75" x14ac:dyDescent="0.2">
      <c r="A85" s="9"/>
      <c r="B85" s="83" t="s">
        <v>110</v>
      </c>
      <c r="C85" s="84">
        <f>SUMIFS(C39:C56,G39:G56,"=da")</f>
        <v>11165700</v>
      </c>
      <c r="D85" s="84">
        <f>SUMIFS(C39:C56,G39:G56,"=nu")</f>
        <v>0</v>
      </c>
      <c r="E85" s="89"/>
      <c r="F85" s="90"/>
    </row>
    <row r="86" spans="1:7" ht="15.75" x14ac:dyDescent="0.2">
      <c r="A86" s="9"/>
      <c r="B86" s="83" t="s">
        <v>111</v>
      </c>
      <c r="C86" s="84">
        <f>(SUMIFS(C39:C56,G39:G56,"=da")/((SUMIFS(C39:C56,G39:G56,"=da")+(SUMIFS(C39:C56,G39:G56,"=nu")))))*((SUMIFS(C14:C73,G14:G73,"=da")+(SUMIFS(C14:C73,G14:G73,"=nu"))))</f>
        <v>12071654.699999999</v>
      </c>
      <c r="D86" s="84">
        <f>(SUMIFS(C39:C56,G39:G56,"=nu")/((SUMIFS(C39:C56,G39:G56,"=da")+(SUMIFS(C39:C56,G39:G56,"=nu")))))*((SUMIFS(C14:C73,G14:G73,"=da")+(SUMIFS(C14:C73,G14:G73,"=nu"))))</f>
        <v>0</v>
      </c>
      <c r="E86" s="89"/>
      <c r="F86" s="108"/>
    </row>
    <row r="87" spans="1:7" ht="15.75" x14ac:dyDescent="0.2">
      <c r="A87" s="9"/>
      <c r="B87" s="83" t="s">
        <v>112</v>
      </c>
      <c r="C87" s="84">
        <f>C86/31300</f>
        <v>385.67586900958463</v>
      </c>
      <c r="D87" s="84">
        <v>0</v>
      </c>
      <c r="E87" s="89"/>
      <c r="F87" s="108"/>
      <c r="G87" s="91"/>
    </row>
    <row r="88" spans="1:7" ht="15.75" x14ac:dyDescent="0.2">
      <c r="A88" s="9"/>
      <c r="B88" s="83" t="s">
        <v>113</v>
      </c>
      <c r="C88" s="84">
        <f>C86/31300/C91</f>
        <v>77.922187899703943</v>
      </c>
      <c r="D88" s="84">
        <v>0</v>
      </c>
      <c r="E88" s="89"/>
      <c r="F88" s="108"/>
      <c r="G88" s="91"/>
    </row>
    <row r="89" spans="1:7" ht="15.75" x14ac:dyDescent="0.2">
      <c r="A89" s="9"/>
      <c r="D89" s="92"/>
      <c r="E89" s="92"/>
      <c r="F89" s="93"/>
    </row>
    <row r="90" spans="1:7" ht="15.75" x14ac:dyDescent="0.2">
      <c r="A90" s="94"/>
      <c r="B90" s="83" t="s">
        <v>114</v>
      </c>
      <c r="C90" s="95">
        <v>44461</v>
      </c>
      <c r="D90" s="96"/>
      <c r="E90" s="96"/>
      <c r="F90" s="93"/>
    </row>
    <row r="91" spans="1:7" ht="15.75" x14ac:dyDescent="0.2">
      <c r="A91" s="9"/>
      <c r="B91" s="83" t="s">
        <v>115</v>
      </c>
      <c r="C91" s="97">
        <v>4.9494999999999996</v>
      </c>
      <c r="D91" s="92"/>
      <c r="E91" s="92"/>
      <c r="F91" s="109"/>
    </row>
    <row r="92" spans="1:7" ht="47.25" x14ac:dyDescent="0.2">
      <c r="A92" s="9"/>
      <c r="B92" s="98" t="s">
        <v>119</v>
      </c>
      <c r="C92" s="112" t="s">
        <v>120</v>
      </c>
      <c r="D92" s="96"/>
      <c r="E92" s="96"/>
      <c r="F92" s="93"/>
    </row>
    <row r="93" spans="1:7" ht="15.75" x14ac:dyDescent="0.2">
      <c r="A93" s="9"/>
      <c r="C93" s="89"/>
      <c r="D93" s="89"/>
      <c r="E93" s="89"/>
      <c r="F93" s="110"/>
      <c r="G93" s="111"/>
    </row>
    <row r="94" spans="1:7" x14ac:dyDescent="0.2">
      <c r="A94" s="9"/>
    </row>
    <row r="95" spans="1:7" x14ac:dyDescent="0.2">
      <c r="A95" s="9"/>
      <c r="B95" s="99"/>
      <c r="C95" s="100"/>
      <c r="D95" s="101"/>
      <c r="E95" s="101"/>
      <c r="G95" s="111"/>
    </row>
    <row r="96" spans="1:7" ht="15.75" x14ac:dyDescent="0.2">
      <c r="A96" s="102"/>
      <c r="B96" s="103" t="s">
        <v>116</v>
      </c>
      <c r="C96" s="100"/>
      <c r="D96" s="101"/>
      <c r="E96" s="104" t="s">
        <v>117</v>
      </c>
    </row>
  </sheetData>
  <mergeCells count="14">
    <mergeCell ref="F9:F11"/>
    <mergeCell ref="A71:E71"/>
    <mergeCell ref="H9:H11"/>
    <mergeCell ref="A13:E13"/>
    <mergeCell ref="A19:E19"/>
    <mergeCell ref="A22:E22"/>
    <mergeCell ref="A38:E38"/>
    <mergeCell ref="A58:E58"/>
    <mergeCell ref="G9:G11"/>
    <mergeCell ref="B1:D3"/>
    <mergeCell ref="A6:E6"/>
    <mergeCell ref="A9:A11"/>
    <mergeCell ref="B9:B11"/>
    <mergeCell ref="C9:E9"/>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00000000-0002-0000-0000-000000000000}">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Reabilitare apa</vt:lpstr>
      <vt:lpstr>'Reabilitare 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Mariana Husar</cp:lastModifiedBy>
  <cp:lastPrinted>2022-02-07T07:19:35Z</cp:lastPrinted>
  <dcterms:created xsi:type="dcterms:W3CDTF">2021-10-21T07:22:30Z</dcterms:created>
  <dcterms:modified xsi:type="dcterms:W3CDTF">2022-02-18T11:54:37Z</dcterms:modified>
</cp:coreProperties>
</file>